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МЕНЮ с 01.01.2025\садики 2025\Весна-лето\"/>
    </mc:Choice>
  </mc:AlternateContent>
  <bookViews>
    <workbookView xWindow="240" yWindow="135" windowWidth="11355" windowHeight="6150"/>
  </bookViews>
  <sheets>
    <sheet name="12.01.2025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'12.01.2025'!$A$3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C250" i="1" l="1"/>
  <c r="A250" i="1"/>
  <c r="C65" i="1"/>
  <c r="A65" i="1"/>
  <c r="C295" i="1" l="1"/>
  <c r="A295" i="1"/>
  <c r="C79" i="1"/>
  <c r="A79" i="1"/>
  <c r="C106" i="1"/>
  <c r="A106" i="1"/>
  <c r="A235" i="1" l="1"/>
  <c r="E324" i="1" l="1"/>
  <c r="F324" i="1"/>
  <c r="G324" i="1"/>
  <c r="H324" i="1"/>
  <c r="I324" i="1"/>
  <c r="J324" i="1"/>
  <c r="K324" i="1"/>
  <c r="L324" i="1"/>
  <c r="M324" i="1"/>
  <c r="N324" i="1"/>
  <c r="O324" i="1"/>
  <c r="P324" i="1"/>
  <c r="Q324" i="1"/>
  <c r="R324" i="1"/>
  <c r="D324" i="1"/>
  <c r="E318" i="1"/>
  <c r="F318" i="1"/>
  <c r="G318" i="1"/>
  <c r="H318" i="1"/>
  <c r="I318" i="1"/>
  <c r="J318" i="1"/>
  <c r="K318" i="1"/>
  <c r="L318" i="1"/>
  <c r="M318" i="1"/>
  <c r="N318" i="1"/>
  <c r="O318" i="1"/>
  <c r="P318" i="1"/>
  <c r="Q318" i="1"/>
  <c r="R318" i="1"/>
  <c r="D318" i="1"/>
  <c r="E307" i="1"/>
  <c r="F307" i="1"/>
  <c r="G307" i="1"/>
  <c r="H307" i="1"/>
  <c r="I307" i="1"/>
  <c r="J307" i="1"/>
  <c r="K307" i="1"/>
  <c r="L307" i="1"/>
  <c r="M307" i="1"/>
  <c r="N307" i="1"/>
  <c r="O307" i="1"/>
  <c r="P307" i="1"/>
  <c r="Q307" i="1"/>
  <c r="R307" i="1"/>
  <c r="D307" i="1"/>
  <c r="C325" i="1"/>
  <c r="E297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D297" i="1"/>
  <c r="E291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D291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D279" i="1"/>
  <c r="C298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D270" i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D26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D254" i="1"/>
  <c r="C271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D245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R239" i="1"/>
  <c r="D239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D227" i="1"/>
  <c r="C246" i="1"/>
  <c r="C219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D218" i="1"/>
  <c r="E213" i="1"/>
  <c r="F213" i="1"/>
  <c r="G213" i="1"/>
  <c r="H213" i="1"/>
  <c r="I213" i="1"/>
  <c r="J213" i="1"/>
  <c r="K213" i="1"/>
  <c r="L213" i="1"/>
  <c r="M213" i="1"/>
  <c r="N213" i="1"/>
  <c r="O213" i="1"/>
  <c r="P213" i="1"/>
  <c r="Q213" i="1"/>
  <c r="R213" i="1"/>
  <c r="D213" i="1"/>
  <c r="E203" i="1"/>
  <c r="F203" i="1"/>
  <c r="G203" i="1"/>
  <c r="H203" i="1"/>
  <c r="I203" i="1"/>
  <c r="J203" i="1"/>
  <c r="K203" i="1"/>
  <c r="L203" i="1"/>
  <c r="M203" i="1"/>
  <c r="N203" i="1"/>
  <c r="O203" i="1"/>
  <c r="P203" i="1"/>
  <c r="Q203" i="1"/>
  <c r="R203" i="1"/>
  <c r="D203" i="1"/>
  <c r="C195" i="1"/>
  <c r="E194" i="1"/>
  <c r="F194" i="1"/>
  <c r="G194" i="1"/>
  <c r="H194" i="1"/>
  <c r="I194" i="1"/>
  <c r="J194" i="1"/>
  <c r="K194" i="1"/>
  <c r="L194" i="1"/>
  <c r="M194" i="1"/>
  <c r="N194" i="1"/>
  <c r="O194" i="1"/>
  <c r="P194" i="1"/>
  <c r="Q194" i="1"/>
  <c r="R194" i="1"/>
  <c r="D194" i="1"/>
  <c r="E188" i="1"/>
  <c r="F188" i="1"/>
  <c r="G188" i="1"/>
  <c r="H188" i="1"/>
  <c r="I188" i="1"/>
  <c r="J188" i="1"/>
  <c r="K188" i="1"/>
  <c r="L188" i="1"/>
  <c r="M188" i="1"/>
  <c r="N188" i="1"/>
  <c r="O188" i="1"/>
  <c r="P188" i="1"/>
  <c r="Q188" i="1"/>
  <c r="R188" i="1"/>
  <c r="D188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D177" i="1"/>
  <c r="E166" i="1"/>
  <c r="F166" i="1"/>
  <c r="G166" i="1"/>
  <c r="H166" i="1"/>
  <c r="I166" i="1"/>
  <c r="J166" i="1"/>
  <c r="K166" i="1"/>
  <c r="L166" i="1"/>
  <c r="M166" i="1"/>
  <c r="N166" i="1"/>
  <c r="O166" i="1"/>
  <c r="P166" i="1"/>
  <c r="Q166" i="1"/>
  <c r="R166" i="1"/>
  <c r="D166" i="1"/>
  <c r="E160" i="1"/>
  <c r="F160" i="1"/>
  <c r="G160" i="1"/>
  <c r="H160" i="1"/>
  <c r="I160" i="1"/>
  <c r="J160" i="1"/>
  <c r="K160" i="1"/>
  <c r="L160" i="1"/>
  <c r="M160" i="1"/>
  <c r="N160" i="1"/>
  <c r="O160" i="1"/>
  <c r="P160" i="1"/>
  <c r="Q160" i="1"/>
  <c r="R160" i="1"/>
  <c r="D160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D149" i="1"/>
  <c r="C167" i="1"/>
  <c r="C140" i="1"/>
  <c r="E139" i="1"/>
  <c r="F139" i="1"/>
  <c r="G139" i="1"/>
  <c r="H139" i="1"/>
  <c r="I139" i="1"/>
  <c r="J139" i="1"/>
  <c r="K139" i="1"/>
  <c r="L139" i="1"/>
  <c r="M139" i="1"/>
  <c r="N139" i="1"/>
  <c r="O139" i="1"/>
  <c r="P139" i="1"/>
  <c r="Q139" i="1"/>
  <c r="R139" i="1"/>
  <c r="D139" i="1"/>
  <c r="E133" i="1"/>
  <c r="F133" i="1"/>
  <c r="G133" i="1"/>
  <c r="H133" i="1"/>
  <c r="I133" i="1"/>
  <c r="J133" i="1"/>
  <c r="K133" i="1"/>
  <c r="L133" i="1"/>
  <c r="M133" i="1"/>
  <c r="N133" i="1"/>
  <c r="O133" i="1"/>
  <c r="P133" i="1"/>
  <c r="Q133" i="1"/>
  <c r="R133" i="1"/>
  <c r="D133" i="1"/>
  <c r="E122" i="1"/>
  <c r="F122" i="1"/>
  <c r="G122" i="1"/>
  <c r="H122" i="1"/>
  <c r="I122" i="1"/>
  <c r="J122" i="1"/>
  <c r="K122" i="1"/>
  <c r="L122" i="1"/>
  <c r="M122" i="1"/>
  <c r="N122" i="1"/>
  <c r="O122" i="1"/>
  <c r="P122" i="1"/>
  <c r="Q122" i="1"/>
  <c r="R122" i="1"/>
  <c r="D12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D112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D107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D95" i="1"/>
  <c r="C113" i="1"/>
  <c r="C87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D86" i="1"/>
  <c r="E80" i="1"/>
  <c r="F80" i="1"/>
  <c r="G80" i="1"/>
  <c r="H80" i="1"/>
  <c r="I80" i="1"/>
  <c r="J80" i="1"/>
  <c r="K80" i="1"/>
  <c r="L80" i="1"/>
  <c r="M80" i="1"/>
  <c r="N80" i="1"/>
  <c r="O80" i="1"/>
  <c r="P80" i="1"/>
  <c r="Q80" i="1"/>
  <c r="R80" i="1"/>
  <c r="D80" i="1"/>
  <c r="E69" i="1"/>
  <c r="F69" i="1"/>
  <c r="G69" i="1"/>
  <c r="H69" i="1"/>
  <c r="I69" i="1"/>
  <c r="J69" i="1"/>
  <c r="K69" i="1"/>
  <c r="L69" i="1"/>
  <c r="M69" i="1"/>
  <c r="N69" i="1"/>
  <c r="O69" i="1"/>
  <c r="P69" i="1"/>
  <c r="Q69" i="1"/>
  <c r="R69" i="1"/>
  <c r="D69" i="1"/>
  <c r="C61" i="1"/>
  <c r="E60" i="1"/>
  <c r="F60" i="1"/>
  <c r="G60" i="1"/>
  <c r="H60" i="1"/>
  <c r="I60" i="1"/>
  <c r="J60" i="1"/>
  <c r="K60" i="1"/>
  <c r="L60" i="1"/>
  <c r="M60" i="1"/>
  <c r="N60" i="1"/>
  <c r="O60" i="1"/>
  <c r="P60" i="1"/>
  <c r="Q60" i="1"/>
  <c r="R60" i="1"/>
  <c r="D60" i="1"/>
  <c r="E55" i="1"/>
  <c r="F55" i="1"/>
  <c r="G55" i="1"/>
  <c r="H55" i="1"/>
  <c r="I55" i="1"/>
  <c r="J55" i="1"/>
  <c r="K55" i="1"/>
  <c r="L55" i="1"/>
  <c r="M55" i="1"/>
  <c r="N55" i="1"/>
  <c r="O55" i="1"/>
  <c r="P55" i="1"/>
  <c r="Q55" i="1"/>
  <c r="R55" i="1"/>
  <c r="D55" i="1"/>
  <c r="E44" i="1"/>
  <c r="F44" i="1"/>
  <c r="G44" i="1"/>
  <c r="H44" i="1"/>
  <c r="I44" i="1"/>
  <c r="J44" i="1"/>
  <c r="K44" i="1"/>
  <c r="L44" i="1"/>
  <c r="M44" i="1"/>
  <c r="N44" i="1"/>
  <c r="O44" i="1"/>
  <c r="P44" i="1"/>
  <c r="Q44" i="1"/>
  <c r="R44" i="1"/>
  <c r="D44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D35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D29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D21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D18" i="1"/>
  <c r="C36" i="1"/>
  <c r="Q113" i="1" l="1"/>
  <c r="E113" i="1"/>
  <c r="Q140" i="1"/>
  <c r="I167" i="1"/>
  <c r="L246" i="1"/>
  <c r="M271" i="1"/>
  <c r="I271" i="1"/>
  <c r="P325" i="1"/>
  <c r="G325" i="1"/>
  <c r="P167" i="1"/>
  <c r="G167" i="1"/>
  <c r="P195" i="1"/>
  <c r="G195" i="1"/>
  <c r="Q219" i="1"/>
  <c r="J61" i="1"/>
  <c r="K87" i="1"/>
  <c r="N140" i="1"/>
  <c r="D246" i="1"/>
  <c r="I246" i="1"/>
  <c r="M246" i="1"/>
  <c r="M298" i="1"/>
  <c r="Q195" i="1"/>
  <c r="R219" i="1"/>
  <c r="H219" i="1"/>
  <c r="J246" i="1"/>
  <c r="P271" i="1"/>
  <c r="G271" i="1"/>
  <c r="Q298" i="1"/>
  <c r="L61" i="1"/>
  <c r="M87" i="1"/>
  <c r="R195" i="1"/>
  <c r="H195" i="1"/>
  <c r="D219" i="1"/>
  <c r="I219" i="1"/>
  <c r="K246" i="1"/>
  <c r="E140" i="1"/>
  <c r="O167" i="1"/>
  <c r="F167" i="1"/>
  <c r="K271" i="1"/>
  <c r="L298" i="1"/>
  <c r="P113" i="1"/>
  <c r="G113" i="1"/>
  <c r="N167" i="1"/>
  <c r="M325" i="1"/>
  <c r="I325" i="1"/>
  <c r="K36" i="1"/>
  <c r="Q61" i="1"/>
  <c r="E195" i="1"/>
  <c r="N219" i="1"/>
  <c r="P246" i="1"/>
  <c r="G246" i="1"/>
  <c r="R87" i="1"/>
  <c r="H87" i="1"/>
  <c r="P61" i="1"/>
  <c r="G61" i="1"/>
  <c r="Q87" i="1"/>
  <c r="R271" i="1"/>
  <c r="D298" i="1"/>
  <c r="I298" i="1"/>
  <c r="K325" i="1"/>
  <c r="F61" i="1"/>
  <c r="P87" i="1"/>
  <c r="G87" i="1"/>
  <c r="K113" i="1"/>
  <c r="K140" i="1"/>
  <c r="M167" i="1"/>
  <c r="M195" i="1"/>
  <c r="N246" i="1"/>
  <c r="J325" i="1"/>
  <c r="M36" i="1"/>
  <c r="M113" i="1"/>
  <c r="D140" i="1"/>
  <c r="K167" i="1"/>
  <c r="K195" i="1"/>
  <c r="L219" i="1"/>
  <c r="R325" i="1"/>
  <c r="H325" i="1"/>
  <c r="O61" i="1"/>
  <c r="I140" i="1"/>
  <c r="P36" i="1"/>
  <c r="E87" i="1"/>
  <c r="O298" i="1"/>
  <c r="F298" i="1"/>
  <c r="M61" i="1"/>
  <c r="J140" i="1"/>
  <c r="L167" i="1"/>
  <c r="E219" i="1"/>
  <c r="O246" i="1"/>
  <c r="F246" i="1"/>
  <c r="Q271" i="1"/>
  <c r="R298" i="1"/>
  <c r="H298" i="1"/>
  <c r="K61" i="1"/>
  <c r="L87" i="1"/>
  <c r="R140" i="1"/>
  <c r="H140" i="1"/>
  <c r="J167" i="1"/>
  <c r="L195" i="1"/>
  <c r="M219" i="1"/>
  <c r="E246" i="1"/>
  <c r="P298" i="1"/>
  <c r="G298" i="1"/>
  <c r="L325" i="1"/>
  <c r="C327" i="1"/>
  <c r="C328" i="1" s="1"/>
  <c r="D61" i="1"/>
  <c r="I61" i="1"/>
  <c r="J87" i="1"/>
  <c r="P140" i="1"/>
  <c r="G140" i="1"/>
  <c r="R167" i="1"/>
  <c r="H167" i="1"/>
  <c r="J195" i="1"/>
  <c r="K219" i="1"/>
  <c r="N298" i="1"/>
  <c r="L36" i="1"/>
  <c r="R61" i="1"/>
  <c r="H61" i="1"/>
  <c r="D87" i="1"/>
  <c r="I87" i="1"/>
  <c r="O140" i="1"/>
  <c r="F140" i="1"/>
  <c r="Q167" i="1"/>
  <c r="D195" i="1"/>
  <c r="I195" i="1"/>
  <c r="J219" i="1"/>
  <c r="E298" i="1"/>
  <c r="D325" i="1"/>
  <c r="Q325" i="1"/>
  <c r="N61" i="1"/>
  <c r="O87" i="1"/>
  <c r="F87" i="1"/>
  <c r="M140" i="1"/>
  <c r="E167" i="1"/>
  <c r="O195" i="1"/>
  <c r="F195" i="1"/>
  <c r="P219" i="1"/>
  <c r="G219" i="1"/>
  <c r="R246" i="1"/>
  <c r="H246" i="1"/>
  <c r="K298" i="1"/>
  <c r="O325" i="1"/>
  <c r="F325" i="1"/>
  <c r="E61" i="1"/>
  <c r="N87" i="1"/>
  <c r="L140" i="1"/>
  <c r="N195" i="1"/>
  <c r="O219" i="1"/>
  <c r="F219" i="1"/>
  <c r="Q246" i="1"/>
  <c r="J298" i="1"/>
  <c r="N325" i="1"/>
  <c r="E325" i="1"/>
  <c r="L113" i="1"/>
  <c r="Q36" i="1"/>
  <c r="E36" i="1"/>
  <c r="G36" i="1"/>
  <c r="L271" i="1"/>
  <c r="H271" i="1"/>
  <c r="D167" i="1"/>
  <c r="D113" i="1"/>
  <c r="R113" i="1"/>
  <c r="H113" i="1"/>
  <c r="N271" i="1"/>
  <c r="D271" i="1"/>
  <c r="O271" i="1"/>
  <c r="F271" i="1"/>
  <c r="E271" i="1"/>
  <c r="J271" i="1"/>
  <c r="I113" i="1"/>
  <c r="N113" i="1"/>
  <c r="O113" i="1"/>
  <c r="F113" i="1"/>
  <c r="J113" i="1"/>
  <c r="H36" i="1"/>
  <c r="I36" i="1"/>
  <c r="R36" i="1"/>
  <c r="O36" i="1"/>
  <c r="F36" i="1"/>
  <c r="J36" i="1"/>
  <c r="N36" i="1"/>
  <c r="D36" i="1"/>
  <c r="A323" i="1"/>
  <c r="C323" i="1"/>
  <c r="A321" i="1"/>
  <c r="A320" i="1"/>
  <c r="C320" i="1"/>
  <c r="A317" i="1"/>
  <c r="A316" i="1"/>
  <c r="A315" i="1"/>
  <c r="C315" i="1"/>
  <c r="A314" i="1"/>
  <c r="A313" i="1"/>
  <c r="C313" i="1"/>
  <c r="A312" i="1"/>
  <c r="C312" i="1"/>
  <c r="A309" i="1"/>
  <c r="C309" i="1"/>
  <c r="A306" i="1"/>
  <c r="A305" i="1"/>
  <c r="A304" i="1"/>
  <c r="C304" i="1"/>
  <c r="A303" i="1"/>
  <c r="C303" i="1"/>
  <c r="A302" i="1"/>
  <c r="C302" i="1"/>
  <c r="A296" i="1"/>
  <c r="C296" i="1"/>
  <c r="A294" i="1"/>
  <c r="A293" i="1"/>
  <c r="C293" i="1"/>
  <c r="A290" i="1"/>
  <c r="C290" i="1"/>
  <c r="A288" i="1"/>
  <c r="C288" i="1"/>
  <c r="A286" i="1"/>
  <c r="A285" i="1"/>
  <c r="C285" i="1"/>
  <c r="A284" i="1"/>
  <c r="C284" i="1"/>
  <c r="A281" i="1"/>
  <c r="C281" i="1"/>
  <c r="A278" i="1"/>
  <c r="A277" i="1"/>
  <c r="C277" i="1"/>
  <c r="A276" i="1"/>
  <c r="C276" i="1"/>
  <c r="A275" i="1"/>
  <c r="C275" i="1"/>
  <c r="A269" i="1"/>
  <c r="C269" i="1"/>
  <c r="A268" i="1"/>
  <c r="A267" i="1"/>
  <c r="A266" i="1"/>
  <c r="C266" i="1"/>
  <c r="A263" i="1"/>
  <c r="A262" i="1"/>
  <c r="C262" i="1"/>
  <c r="A261" i="1"/>
  <c r="A260" i="1"/>
  <c r="C260" i="1"/>
  <c r="A259" i="1"/>
  <c r="C259" i="1"/>
  <c r="A256" i="1"/>
  <c r="C256" i="1"/>
  <c r="A253" i="1"/>
  <c r="A252" i="1"/>
  <c r="A251" i="1"/>
  <c r="C251" i="1"/>
  <c r="A243" i="1"/>
  <c r="A242" i="1"/>
  <c r="C242" i="1"/>
  <c r="A241" i="1"/>
  <c r="A238" i="1"/>
  <c r="C238" i="1"/>
  <c r="A237" i="1"/>
  <c r="C237" i="1"/>
  <c r="A236" i="1"/>
  <c r="C236" i="1"/>
  <c r="A234" i="1"/>
  <c r="A233" i="1"/>
  <c r="C233" i="1"/>
  <c r="A232" i="1"/>
  <c r="C232" i="1"/>
  <c r="A229" i="1"/>
  <c r="C229" i="1"/>
  <c r="A226" i="1"/>
  <c r="A225" i="1"/>
  <c r="A224" i="1"/>
  <c r="C224" i="1"/>
  <c r="A223" i="1"/>
  <c r="C223" i="1"/>
  <c r="A217" i="1"/>
  <c r="C217" i="1"/>
  <c r="A216" i="1"/>
  <c r="C216" i="1"/>
  <c r="A215" i="1"/>
  <c r="A212" i="1"/>
  <c r="A211" i="1"/>
  <c r="C211" i="1"/>
  <c r="A210" i="1"/>
  <c r="A209" i="1"/>
  <c r="C209" i="1"/>
  <c r="A208" i="1"/>
  <c r="C208" i="1"/>
  <c r="A205" i="1"/>
  <c r="C205" i="1"/>
  <c r="A202" i="1"/>
  <c r="C202" i="1"/>
  <c r="A201" i="1"/>
  <c r="A200" i="1"/>
  <c r="C200" i="1"/>
  <c r="A199" i="1"/>
  <c r="C199" i="1"/>
  <c r="A193" i="1"/>
  <c r="C193" i="1"/>
  <c r="A192" i="1"/>
  <c r="A191" i="1"/>
  <c r="A190" i="1"/>
  <c r="C190" i="1"/>
  <c r="A187" i="1"/>
  <c r="C187" i="1"/>
  <c r="A185" i="1"/>
  <c r="C185" i="1"/>
  <c r="A184" i="1"/>
  <c r="A183" i="1"/>
  <c r="C183" i="1"/>
  <c r="A182" i="1"/>
  <c r="C182" i="1"/>
  <c r="A179" i="1"/>
  <c r="C179" i="1"/>
  <c r="A176" i="1"/>
  <c r="A175" i="1"/>
  <c r="A174" i="1"/>
  <c r="C174" i="1"/>
  <c r="A173" i="1"/>
  <c r="C173" i="1"/>
  <c r="A172" i="1"/>
  <c r="C172" i="1"/>
  <c r="A165" i="1"/>
  <c r="C165" i="1"/>
  <c r="A164" i="1"/>
  <c r="A163" i="1"/>
  <c r="A162" i="1"/>
  <c r="C162" i="1"/>
  <c r="A159" i="1"/>
  <c r="C159" i="1"/>
  <c r="A158" i="1"/>
  <c r="C158" i="1"/>
  <c r="A157" i="1"/>
  <c r="C157" i="1"/>
  <c r="A156" i="1"/>
  <c r="A155" i="1"/>
  <c r="C155" i="1"/>
  <c r="A154" i="1"/>
  <c r="C154" i="1"/>
  <c r="A151" i="1"/>
  <c r="C151" i="1"/>
  <c r="A148" i="1"/>
  <c r="A147" i="1"/>
  <c r="A146" i="1"/>
  <c r="C146" i="1"/>
  <c r="A145" i="1"/>
  <c r="C145" i="1"/>
  <c r="A138" i="1"/>
  <c r="C138" i="1"/>
  <c r="A137" i="1"/>
  <c r="C137" i="1"/>
  <c r="A136" i="1"/>
  <c r="A135" i="1"/>
  <c r="C135" i="1"/>
  <c r="A132" i="1"/>
  <c r="C132" i="1"/>
  <c r="A131" i="1"/>
  <c r="C131" i="1"/>
  <c r="A130" i="1"/>
  <c r="C130" i="1"/>
  <c r="A129" i="1"/>
  <c r="A128" i="1"/>
  <c r="C128" i="1"/>
  <c r="A127" i="1"/>
  <c r="C127" i="1"/>
  <c r="A124" i="1"/>
  <c r="C124" i="1"/>
  <c r="A121" i="1"/>
  <c r="A120" i="1"/>
  <c r="A119" i="1"/>
  <c r="C119" i="1"/>
  <c r="A118" i="1"/>
  <c r="C118" i="1"/>
  <c r="A117" i="1"/>
  <c r="C117" i="1"/>
  <c r="A111" i="1"/>
  <c r="C111" i="1"/>
  <c r="A110" i="1"/>
  <c r="C110" i="1"/>
  <c r="A109" i="1"/>
  <c r="A104" i="1"/>
  <c r="C104" i="1"/>
  <c r="A102" i="1"/>
  <c r="A101" i="1"/>
  <c r="C101" i="1"/>
  <c r="A100" i="1"/>
  <c r="C100" i="1"/>
  <c r="A97" i="1"/>
  <c r="C97" i="1"/>
  <c r="A94" i="1"/>
  <c r="A93" i="1"/>
  <c r="A92" i="1"/>
  <c r="C92" i="1"/>
  <c r="A91" i="1"/>
  <c r="C91" i="1"/>
  <c r="A85" i="1"/>
  <c r="C85" i="1"/>
  <c r="A83" i="1"/>
  <c r="A82" i="1"/>
  <c r="C82" i="1"/>
  <c r="A78" i="1"/>
  <c r="C78" i="1"/>
  <c r="A77" i="1"/>
  <c r="C77" i="1"/>
  <c r="A76" i="1"/>
  <c r="A75" i="1"/>
  <c r="C75" i="1"/>
  <c r="A74" i="1"/>
  <c r="C74" i="1"/>
  <c r="A71" i="1"/>
  <c r="C71" i="1"/>
  <c r="A68" i="1"/>
  <c r="A67" i="1"/>
  <c r="A66" i="1"/>
  <c r="C66" i="1"/>
  <c r="A59" i="1"/>
  <c r="C59" i="1"/>
  <c r="A58" i="1"/>
  <c r="A57" i="1"/>
  <c r="A54" i="1"/>
  <c r="C54" i="1"/>
  <c r="A53" i="1"/>
  <c r="A52" i="1"/>
  <c r="C52" i="1"/>
  <c r="A51" i="1"/>
  <c r="A50" i="1"/>
  <c r="C50" i="1"/>
  <c r="A49" i="1"/>
  <c r="C49" i="1"/>
  <c r="A46" i="1"/>
  <c r="C46" i="1"/>
  <c r="A43" i="1"/>
  <c r="A42" i="1"/>
  <c r="A41" i="1"/>
  <c r="C41" i="1"/>
  <c r="A40" i="1"/>
  <c r="C40" i="1"/>
  <c r="A34" i="1"/>
  <c r="C34" i="1"/>
  <c r="A32" i="1"/>
  <c r="A31" i="1"/>
  <c r="C31" i="1"/>
  <c r="A28" i="1"/>
  <c r="A27" i="1"/>
  <c r="C27" i="1"/>
  <c r="A26" i="1"/>
  <c r="A25" i="1"/>
  <c r="A24" i="1"/>
  <c r="C24" i="1"/>
  <c r="A23" i="1"/>
  <c r="C23" i="1"/>
  <c r="A20" i="1"/>
  <c r="C20" i="1"/>
  <c r="A17" i="1"/>
  <c r="A16" i="1"/>
  <c r="A15" i="1"/>
  <c r="C15" i="1"/>
  <c r="A14" i="1"/>
  <c r="C14" i="1"/>
  <c r="A13" i="1"/>
  <c r="C13" i="1"/>
  <c r="R6" i="1"/>
  <c r="A6" i="1"/>
  <c r="M327" i="1" l="1"/>
  <c r="M328" i="1" s="1"/>
  <c r="O327" i="1"/>
  <c r="O328" i="1" s="1"/>
  <c r="K327" i="1"/>
  <c r="K328" i="1" s="1"/>
  <c r="P327" i="1"/>
  <c r="P328" i="1" s="1"/>
  <c r="R327" i="1"/>
  <c r="R328" i="1" s="1"/>
  <c r="Q327" i="1"/>
  <c r="Q328" i="1" s="1"/>
  <c r="L327" i="1"/>
  <c r="L328" i="1" s="1"/>
  <c r="G327" i="1"/>
  <c r="G328" i="1" s="1"/>
  <c r="F327" i="1"/>
  <c r="F328" i="1" s="1"/>
  <c r="E327" i="1"/>
  <c r="E328" i="1" s="1"/>
  <c r="J327" i="1"/>
  <c r="J328" i="1" s="1"/>
  <c r="D327" i="1"/>
  <c r="D328" i="1" s="1"/>
  <c r="I327" i="1"/>
  <c r="I328" i="1" s="1"/>
  <c r="N327" i="1"/>
  <c r="N328" i="1" s="1"/>
  <c r="H327" i="1"/>
  <c r="H328" i="1" s="1"/>
</calcChain>
</file>

<file path=xl/sharedStrings.xml><?xml version="1.0" encoding="utf-8"?>
<sst xmlns="http://schemas.openxmlformats.org/spreadsheetml/2006/main" count="405" uniqueCount="126">
  <si>
    <t>всего</t>
  </si>
  <si>
    <t>Белки, г</t>
  </si>
  <si>
    <t>ЭЦ, ккал</t>
  </si>
  <si>
    <t>Жиры, г</t>
  </si>
  <si>
    <t>Ca</t>
  </si>
  <si>
    <t>Mg</t>
  </si>
  <si>
    <t>P</t>
  </si>
  <si>
    <t>Fe</t>
  </si>
  <si>
    <t>B</t>
  </si>
  <si>
    <t>РР</t>
  </si>
  <si>
    <t>НЭ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</si>
  <si>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</si>
  <si>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</si>
  <si>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</si>
  <si>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</si>
  <si>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</si>
  <si>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</si>
  <si>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</si>
  <si>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</si>
  <si>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</si>
  <si>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</si>
  <si>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</si>
  <si>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</si>
  <si>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</si>
  <si>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А</t>
  </si>
  <si>
    <t>Согласовано                                                          Начальник МКУ "Управление образования"  Муслюмовского района РТ  ________________         /Л.Я. Хабибуллина/</t>
  </si>
  <si>
    <t>Утверждаю                                Индивидуальный предприниматель Ибрагимова Э.И.                         ______________      /Э.И. Ибрагимова/</t>
  </si>
  <si>
    <t xml:space="preserve">Согласовано                           Директор ОУ  ____________________________________________________________________________    </t>
  </si>
  <si>
    <t>Ясли</t>
  </si>
  <si>
    <t>СанПиН 2.3/2.4.3590-20  1-3 года</t>
  </si>
  <si>
    <t>Завтрак</t>
  </si>
  <si>
    <t>Батон</t>
  </si>
  <si>
    <t>Масло сливочное</t>
  </si>
  <si>
    <t>Печенье</t>
  </si>
  <si>
    <t>Чай сладкий</t>
  </si>
  <si>
    <t>Каша ячневая молочная с маслом сливочным</t>
  </si>
  <si>
    <t>Обед</t>
  </si>
  <si>
    <t>Хлеб пшеничный</t>
  </si>
  <si>
    <t>Хлеб ржаной</t>
  </si>
  <si>
    <t>Компот из сухофруктов</t>
  </si>
  <si>
    <t>Салат из белокочанной капусты с морковью и растительным маслом</t>
  </si>
  <si>
    <t>Суп картофельный с макаронными изделиями на говяжьем бульоне</t>
  </si>
  <si>
    <t>Плов из мяса цыплят-бройлеров</t>
  </si>
  <si>
    <t>Уплотненный полдник</t>
  </si>
  <si>
    <t>Чай полусладкий</t>
  </si>
  <si>
    <t>Омлет запеченный или паровой</t>
  </si>
  <si>
    <t>Фрукты</t>
  </si>
  <si>
    <t>Итого за день</t>
  </si>
  <si>
    <t>Чай с лимоном</t>
  </si>
  <si>
    <t>Каша пшенная молочная с маслом сливочным</t>
  </si>
  <si>
    <t>Компот из яблок</t>
  </si>
  <si>
    <t>Щи из свежей капусты и картофеля на говяжьем бульоне</t>
  </si>
  <si>
    <t>Картофельное пюре с маслом сливочным</t>
  </si>
  <si>
    <t>Тефтели из мяса говядины с рисом</t>
  </si>
  <si>
    <t>Запеканка творожная с изюмом</t>
  </si>
  <si>
    <t>Оладьи</t>
  </si>
  <si>
    <t>Каша манная молочная с маслом сливочным</t>
  </si>
  <si>
    <t>Кисель из концентрата</t>
  </si>
  <si>
    <t>Суп картофельный с бобовыми на говяжьем бульоне</t>
  </si>
  <si>
    <t>Макаронные изделия отварные с маслом сливочным</t>
  </si>
  <si>
    <t>Мясо птицы (грудка) отварное в соусе</t>
  </si>
  <si>
    <t>Сыр (порциями)</t>
  </si>
  <si>
    <t>Каша пшеничная молочная с маслом сливочным</t>
  </si>
  <si>
    <t>Суп картофельный с пшенной крупой</t>
  </si>
  <si>
    <t>Котлеты "Крестьянские" из мясо говядины и птиц</t>
  </si>
  <si>
    <t>Булочка дорожная</t>
  </si>
  <si>
    <t>Кофейный напиток с молоком</t>
  </si>
  <si>
    <t>Борщ с картофелем на говяжьем бульоне</t>
  </si>
  <si>
    <t>Каша молочная ассорти (рис, пшено) с маслом сливочным</t>
  </si>
  <si>
    <t>Суп молочный с вермишелью</t>
  </si>
  <si>
    <t>Каша овсяная молочная с маслом сливочным</t>
  </si>
  <si>
    <t>Рассольник с крупой на говяжьем бульоне</t>
  </si>
  <si>
    <t>Биточки (котлеты) из рыбы минтай</t>
  </si>
  <si>
    <t>Биточки (котлеты) из мяса говядины</t>
  </si>
  <si>
    <t>Каша рисовая молочная вязкая с маслом сливочным</t>
  </si>
  <si>
    <t>Мясо говядины тушеное с овощами</t>
  </si>
  <si>
    <t>Ватрушка с повидлом</t>
  </si>
  <si>
    <t>Макаронные изделия отварные</t>
  </si>
  <si>
    <t>Фрикадельки из рыбы минтай</t>
  </si>
  <si>
    <t>Какао с молоком</t>
  </si>
  <si>
    <t>Мясо тушеное в томатном соусе</t>
  </si>
  <si>
    <t>12.01.2025</t>
  </si>
  <si>
    <t>Итого за период</t>
  </si>
  <si>
    <t>142,5/7,5</t>
  </si>
  <si>
    <t>147/3</t>
  </si>
  <si>
    <t>135/15</t>
  </si>
  <si>
    <t>112,5/37,5</t>
  </si>
  <si>
    <t>144/6</t>
  </si>
  <si>
    <t>146,3/3,7</t>
  </si>
  <si>
    <t>116/34</t>
  </si>
  <si>
    <t>117/3</t>
  </si>
  <si>
    <t>Картофельное пюре с маслом</t>
  </si>
  <si>
    <t>125/5</t>
  </si>
  <si>
    <t>75/75</t>
  </si>
  <si>
    <t>25/25</t>
  </si>
  <si>
    <t>Итого</t>
  </si>
  <si>
    <t>Второй завтрак</t>
  </si>
  <si>
    <t>28,2/1,8</t>
  </si>
  <si>
    <t>1 ДЕНЬ</t>
  </si>
  <si>
    <t>2 ДЕНЬ</t>
  </si>
  <si>
    <t>3 ДЕНЬ</t>
  </si>
  <si>
    <t>4 ДЕНЬ</t>
  </si>
  <si>
    <t>5 ДЕНЬ</t>
  </si>
  <si>
    <t>6 ДЕНЬ</t>
  </si>
  <si>
    <t>2 НЕДЕЛЯ</t>
  </si>
  <si>
    <t>1 НЕДЕЛЯ</t>
  </si>
  <si>
    <t>Средний за день</t>
  </si>
  <si>
    <t>3/4</t>
  </si>
  <si>
    <t>Каша гречневая вязкая</t>
  </si>
  <si>
    <t>ЦИКЛИЧНОЕ ВЕСЕННЕЕ (ЛЕТНЕЕ)  ДВУХНЕДЕЛЬНОЕ МЕНЮ ДЛЯ ОРГАНИЗАЦИИ ПИТАНИЯ ДЕТЕЙ В ВОЗРАСТЕ ДО 3-х ЛЕТ, ПОСЕЩАЮЩИХ  ДОШКОЛЬНЫЕ ОБРАЗОВАТЕЛЬНЫЕ УЧРЕЖДЕНИЯ И ДОШКОЛЬНЫЕ ГРУППЫ ОБРАЗОВАТЕЛЬНЫХ УЧРЕЖДЕНИЙ МУСЛЮМОВСКОГО МУНИЦИПАЛЬНОГО РАЙОНА РТ НА 2025 г.</t>
  </si>
  <si>
    <t>2/4</t>
  </si>
  <si>
    <t>Каша гречневая молочная с маслом сливочным</t>
  </si>
  <si>
    <t>32/1</t>
  </si>
  <si>
    <t>Салат из отварной свеклы с растительным маслом</t>
  </si>
  <si>
    <t>9/4</t>
  </si>
  <si>
    <t>21/4</t>
  </si>
  <si>
    <t>Пюре гороховое</t>
  </si>
  <si>
    <t>2/6</t>
  </si>
  <si>
    <t>Котлеты из мяса бройлер-цыплят</t>
  </si>
  <si>
    <t xml:space="preserve">Чай с молоком </t>
  </si>
  <si>
    <t>Биточки из мяса бройлер-цыплят</t>
  </si>
  <si>
    <t>Чай с молоком</t>
  </si>
  <si>
    <t>Кисломолочный продукт</t>
  </si>
  <si>
    <t>Сок в ассортименте</t>
  </si>
  <si>
    <t>Сырники из творога со сметаной</t>
  </si>
  <si>
    <t>100/10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</si>
</sst>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F800]dddd\,\ mmmm\ dd\,\ yyyy"/>
    <numFmt numFmtId="165" formatCode="0.00;[Red]0.00"/>
    <numFmt numFmtId="166" formatCode="0;[Red]0"/>
  </numFmts>
  <fonts count="5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left" vertical="center"/>
    </xf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0" fontId="1" fillId="0" borderId="8" xfId="0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8" xfId="0" applyNumberFormat="1" applyFont="1" applyBorder="1" applyAlignment="1">
      <alignment horizontal="right" vertical="top"/>
    </xf>
    <xf numFmtId="0" fontId="1" fillId="0" borderId="2" xfId="0" applyNumberFormat="1" applyFont="1" applyBorder="1" applyAlignment="1">
      <alignment horizontal="right" vertical="top"/>
    </xf>
    <xf numFmtId="0" fontId="1" fillId="0" borderId="1" xfId="0" applyFont="1" applyBorder="1" applyAlignment="1">
      <alignment horizontal="right"/>
    </xf>
    <xf numFmtId="0" fontId="1" fillId="0" borderId="0" xfId="0" applyNumberFormat="1" applyFont="1" applyAlignment="1">
      <alignment horizontal="right" vertical="top"/>
    </xf>
    <xf numFmtId="0" fontId="4" fillId="0" borderId="0" xfId="0" applyNumberFormat="1" applyFont="1" applyAlignment="1">
      <alignment horizontal="right" vertical="top"/>
    </xf>
    <xf numFmtId="165" fontId="1" fillId="0" borderId="0" xfId="0" applyNumberFormat="1" applyFont="1"/>
    <xf numFmtId="165" fontId="1" fillId="0" borderId="1" xfId="0" applyNumberFormat="1" applyFont="1" applyBorder="1"/>
    <xf numFmtId="165" fontId="4" fillId="0" borderId="0" xfId="0" applyNumberFormat="1" applyFont="1"/>
    <xf numFmtId="165" fontId="1" fillId="0" borderId="0" xfId="0" applyNumberFormat="1" applyFont="1" applyAlignment="1">
      <alignment vertical="top"/>
    </xf>
    <xf numFmtId="165" fontId="1" fillId="0" borderId="8" xfId="0" applyNumberFormat="1" applyFont="1" applyBorder="1" applyAlignment="1">
      <alignment vertical="top"/>
    </xf>
    <xf numFmtId="165" fontId="1" fillId="0" borderId="2" xfId="0" applyNumberFormat="1" applyFont="1" applyBorder="1" applyAlignment="1">
      <alignment vertical="top"/>
    </xf>
    <xf numFmtId="165" fontId="4" fillId="0" borderId="0" xfId="0" applyNumberFormat="1" applyFont="1" applyAlignment="1">
      <alignment vertical="top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 wrapText="1"/>
    </xf>
    <xf numFmtId="165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49" fontId="4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165" fontId="4" fillId="0" borderId="0" xfId="0" applyNumberFormat="1" applyFont="1" applyAlignment="1">
      <alignment horizontal="right" vertical="top"/>
    </xf>
    <xf numFmtId="166" fontId="4" fillId="0" borderId="0" xfId="0" applyNumberFormat="1" applyFont="1" applyAlignment="1">
      <alignment horizontal="right" vertical="top"/>
    </xf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0" fontId="1" fillId="0" borderId="8" xfId="0" applyFont="1" applyBorder="1"/>
    <xf numFmtId="0" fontId="1" fillId="0" borderId="2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0" fontId="1" fillId="0" borderId="2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0" fontId="1" fillId="0" borderId="8" xfId="0" applyFont="1" applyBorder="1"/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49" fontId="1" fillId="0" borderId="8" xfId="0" applyNumberFormat="1" applyFont="1" applyBorder="1" applyAlignment="1">
      <alignment horizontal="left" vertical="center" wrapText="1"/>
    </xf>
    <xf numFmtId="49" fontId="1" fillId="0" borderId="9" xfId="0" applyNumberFormat="1" applyFont="1" applyBorder="1" applyAlignment="1">
      <alignment horizontal="left" vertical="center" wrapText="1"/>
    </xf>
    <xf numFmtId="0" fontId="1" fillId="0" borderId="8" xfId="0" applyNumberFormat="1" applyFont="1" applyBorder="1" applyAlignment="1">
      <alignment horizontal="right" vertical="center"/>
    </xf>
    <xf numFmtId="0" fontId="1" fillId="0" borderId="9" xfId="0" applyNumberFormat="1" applyFont="1" applyBorder="1" applyAlignment="1">
      <alignment horizontal="right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0" xfId="0" applyFont="1" applyAlignment="1">
      <alignment horizontal="left" vertical="top" wrapText="1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165" fontId="1" fillId="0" borderId="2" xfId="0" applyNumberFormat="1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>
    <pageSetUpPr fitToPage="1"/>
  </sheetPr>
  <dimension ref="A1:IU328"/>
  <sheetViews>
    <sheetView tabSelected="1" topLeftCell="A122" zoomScaleNormal="100" workbookViewId="0">
      <selection activeCell="B143" sqref="B143"/>
    </sheetView>
  </sheetViews>
  <sheetFormatPr defaultColWidth="0" defaultRowHeight="15.75" x14ac:dyDescent="0.25"/>
  <cols>
    <col min="1" max="1" width="6.7109375" style="5" customWidth="1"/>
    <col min="2" max="2" width="35.7109375" style="4" customWidth="1"/>
    <col min="3" max="3" width="10.7109375" style="31" customWidth="1"/>
    <col min="4" max="6" width="9.7109375" style="6" customWidth="1"/>
    <col min="7" max="7" width="9.7109375" style="36" customWidth="1"/>
    <col min="8" max="14" width="9.7109375" style="6" customWidth="1"/>
    <col min="15" max="15" width="0.140625" style="6" hidden="1" customWidth="1"/>
    <col min="16" max="16" width="9.28515625" style="6" hidden="1" customWidth="1"/>
    <col min="17" max="17" width="9.7109375" style="6" hidden="1" customWidth="1"/>
    <col min="18" max="18" width="9.7109375" style="6" customWidth="1"/>
    <col min="19" max="255" width="0" style="1" hidden="1" customWidth="1"/>
    <col min="256" max="16384" width="12.5703125" style="1" hidden="1"/>
  </cols>
  <sheetData>
    <row r="1" spans="1:18" ht="87" customHeight="1" x14ac:dyDescent="0.25">
      <c r="A1" s="1"/>
      <c r="B1" s="13" t="s">
        <v>25</v>
      </c>
      <c r="C1" s="2"/>
      <c r="D1" s="1"/>
      <c r="E1" s="1"/>
      <c r="F1" s="82" t="s">
        <v>27</v>
      </c>
      <c r="G1" s="82"/>
      <c r="H1" s="82"/>
      <c r="I1" s="14"/>
      <c r="J1" s="14"/>
      <c r="K1" s="14"/>
      <c r="L1" s="82" t="s">
        <v>26</v>
      </c>
      <c r="M1" s="82"/>
      <c r="N1" s="82"/>
      <c r="O1" s="82"/>
      <c r="P1" s="82"/>
      <c r="Q1" s="82"/>
      <c r="R1" s="82"/>
    </row>
    <row r="2" spans="1:18" ht="43.5" customHeight="1" x14ac:dyDescent="0.25">
      <c r="A2" s="86" t="s">
        <v>109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</row>
    <row r="3" spans="1:18" s="15" customFormat="1" ht="26.25" customHeight="1" x14ac:dyDescent="0.2">
      <c r="A3" s="86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</row>
    <row r="4" spans="1:18" ht="12" hidden="1" customHeight="1" x14ac:dyDescent="0.25">
      <c r="A4" s="1"/>
      <c r="B4" s="1"/>
      <c r="C4" s="2"/>
      <c r="D4" s="1"/>
      <c r="E4" s="1"/>
      <c r="F4" s="1"/>
      <c r="G4" s="33"/>
      <c r="H4" s="1"/>
      <c r="I4" s="1"/>
      <c r="J4" s="1"/>
      <c r="K4" s="1"/>
      <c r="L4" s="1"/>
      <c r="M4" s="1"/>
      <c r="N4" s="1"/>
      <c r="O4" s="1"/>
      <c r="P4" s="1"/>
      <c r="Q4" s="1"/>
      <c r="R4" s="1"/>
    </row>
    <row r="5" spans="1:18" ht="12" hidden="1" customHeight="1" x14ac:dyDescent="0.25">
      <c r="A5" s="1"/>
      <c r="B5" s="2"/>
      <c r="C5" s="30"/>
      <c r="D5" s="3"/>
      <c r="E5" s="3"/>
      <c r="F5" s="3"/>
      <c r="G5" s="34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1:18" s="12" customFormat="1" ht="12" hidden="1" customHeight="1" x14ac:dyDescent="0.25">
      <c r="A6" s="88" t="str">
        <f>IF(Dop!B3&lt;&gt;"",Dop!B3,"")</f>
        <v>Ясли</v>
      </c>
      <c r="B6" s="88"/>
      <c r="C6" s="88"/>
      <c r="G6" s="35"/>
      <c r="R6" s="53">
        <f>IF(Дата_Сост&lt;&gt;"",Дата_Сост,"")</f>
        <v>45658</v>
      </c>
    </row>
    <row r="7" spans="1:18" hidden="1" x14ac:dyDescent="0.25">
      <c r="A7" s="1"/>
      <c r="B7" s="1"/>
      <c r="C7" s="2"/>
      <c r="D7" s="1"/>
      <c r="E7" s="1"/>
      <c r="F7" s="1"/>
      <c r="G7" s="33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1:18" ht="29.25" customHeight="1" x14ac:dyDescent="0.25">
      <c r="A8" s="90" t="s">
        <v>21</v>
      </c>
      <c r="B8" s="87" t="s">
        <v>22</v>
      </c>
      <c r="C8" s="92" t="s">
        <v>15</v>
      </c>
      <c r="D8" s="52" t="s">
        <v>1</v>
      </c>
      <c r="E8" s="52" t="s">
        <v>3</v>
      </c>
      <c r="F8" s="87" t="s">
        <v>16</v>
      </c>
      <c r="G8" s="89" t="s">
        <v>2</v>
      </c>
      <c r="H8" s="87" t="s">
        <v>12</v>
      </c>
      <c r="I8" s="87"/>
      <c r="J8" s="87"/>
      <c r="K8" s="87"/>
      <c r="L8" s="83" t="s">
        <v>11</v>
      </c>
      <c r="M8" s="84"/>
      <c r="N8" s="85"/>
      <c r="O8" s="10"/>
      <c r="P8" s="10"/>
      <c r="Q8" s="10"/>
      <c r="R8" s="87" t="s">
        <v>23</v>
      </c>
    </row>
    <row r="9" spans="1:18" ht="36.75" customHeight="1" x14ac:dyDescent="0.25">
      <c r="A9" s="91"/>
      <c r="B9" s="87"/>
      <c r="C9" s="92"/>
      <c r="D9" s="7" t="s">
        <v>0</v>
      </c>
      <c r="E9" s="7" t="s">
        <v>0</v>
      </c>
      <c r="F9" s="87"/>
      <c r="G9" s="89"/>
      <c r="H9" s="8" t="s">
        <v>4</v>
      </c>
      <c r="I9" s="8" t="s">
        <v>5</v>
      </c>
      <c r="J9" s="8" t="s">
        <v>6</v>
      </c>
      <c r="K9" s="8" t="s">
        <v>7</v>
      </c>
      <c r="L9" s="8" t="s">
        <v>24</v>
      </c>
      <c r="M9" s="8" t="s">
        <v>8</v>
      </c>
      <c r="N9" s="8" t="s">
        <v>13</v>
      </c>
      <c r="O9" s="8" t="s">
        <v>14</v>
      </c>
      <c r="P9" s="8" t="s">
        <v>9</v>
      </c>
      <c r="Q9" s="8" t="s">
        <v>10</v>
      </c>
      <c r="R9" s="87"/>
    </row>
    <row r="10" spans="1:18" ht="18" customHeight="1" x14ac:dyDescent="0.25">
      <c r="A10" s="40"/>
      <c r="B10" s="45" t="s">
        <v>105</v>
      </c>
      <c r="C10" s="41"/>
      <c r="D10" s="40"/>
      <c r="E10" s="40"/>
      <c r="F10" s="40"/>
      <c r="G10" s="42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0"/>
    </row>
    <row r="11" spans="1:18" ht="18" customHeight="1" x14ac:dyDescent="0.25">
      <c r="A11" s="40"/>
      <c r="B11" s="44" t="s">
        <v>98</v>
      </c>
      <c r="C11" s="41"/>
      <c r="D11" s="40"/>
      <c r="E11" s="40"/>
      <c r="F11" s="40"/>
      <c r="G11" s="42"/>
      <c r="H11" s="43"/>
      <c r="I11" s="43"/>
      <c r="J11" s="43"/>
      <c r="K11" s="43"/>
      <c r="L11" s="43"/>
      <c r="M11" s="43"/>
      <c r="N11" s="43"/>
      <c r="O11" s="43"/>
      <c r="P11" s="43"/>
      <c r="Q11" s="43"/>
      <c r="R11" s="40"/>
    </row>
    <row r="12" spans="1:18" x14ac:dyDescent="0.25">
      <c r="B12" s="16" t="s">
        <v>30</v>
      </c>
    </row>
    <row r="13" spans="1:18" s="23" customFormat="1" x14ac:dyDescent="0.25">
      <c r="A13" s="20" t="str">
        <f>"-"</f>
        <v>-</v>
      </c>
      <c r="B13" s="21" t="s">
        <v>31</v>
      </c>
      <c r="C13" s="28" t="str">
        <f>"30"</f>
        <v>30</v>
      </c>
      <c r="D13" s="22">
        <v>2.31</v>
      </c>
      <c r="E13" s="22">
        <v>0.9</v>
      </c>
      <c r="F13" s="22">
        <v>15.99</v>
      </c>
      <c r="G13" s="37">
        <v>80.855999999999995</v>
      </c>
      <c r="H13" s="22">
        <v>6.6</v>
      </c>
      <c r="I13" s="22">
        <v>9.9</v>
      </c>
      <c r="J13" s="22">
        <v>25.5</v>
      </c>
      <c r="K13" s="22">
        <v>0.6</v>
      </c>
      <c r="L13" s="22">
        <v>0</v>
      </c>
      <c r="M13" s="22">
        <v>0</v>
      </c>
      <c r="N13" s="22">
        <v>0.05</v>
      </c>
      <c r="O13" s="22">
        <v>0.02</v>
      </c>
      <c r="P13" s="22">
        <v>0.48</v>
      </c>
      <c r="Q13" s="22">
        <v>0.9</v>
      </c>
      <c r="R13" s="22">
        <v>0</v>
      </c>
    </row>
    <row r="14" spans="1:18" s="23" customFormat="1" x14ac:dyDescent="0.25">
      <c r="A14" s="20" t="str">
        <f>""</f>
        <v/>
      </c>
      <c r="B14" s="21" t="s">
        <v>32</v>
      </c>
      <c r="C14" s="28" t="str">
        <f>"5"</f>
        <v>5</v>
      </c>
      <c r="D14" s="22">
        <v>0.04</v>
      </c>
      <c r="E14" s="22">
        <v>3.63</v>
      </c>
      <c r="F14" s="22">
        <v>7.0000000000000007E-2</v>
      </c>
      <c r="G14" s="37">
        <v>33.031999999999996</v>
      </c>
      <c r="H14" s="22">
        <v>1.2</v>
      </c>
      <c r="I14" s="22">
        <v>0</v>
      </c>
      <c r="J14" s="22">
        <v>1.5</v>
      </c>
      <c r="K14" s="22">
        <v>0.01</v>
      </c>
      <c r="L14" s="22">
        <v>20</v>
      </c>
      <c r="M14" s="22">
        <v>15</v>
      </c>
      <c r="N14" s="22">
        <v>0</v>
      </c>
      <c r="O14" s="22">
        <v>0.01</v>
      </c>
      <c r="P14" s="22">
        <v>0.01</v>
      </c>
      <c r="Q14" s="22">
        <v>0.01</v>
      </c>
      <c r="R14" s="22">
        <v>0</v>
      </c>
    </row>
    <row r="15" spans="1:18" s="23" customFormat="1" x14ac:dyDescent="0.25">
      <c r="A15" s="20" t="str">
        <f>"-"</f>
        <v>-</v>
      </c>
      <c r="B15" s="21" t="s">
        <v>33</v>
      </c>
      <c r="C15" s="28" t="str">
        <f>"20"</f>
        <v>20</v>
      </c>
      <c r="D15" s="22">
        <v>1.5</v>
      </c>
      <c r="E15" s="22">
        <v>1.96</v>
      </c>
      <c r="F15" s="22">
        <v>15.34</v>
      </c>
      <c r="G15" s="37">
        <v>84.452000000000012</v>
      </c>
      <c r="H15" s="22">
        <v>5.8</v>
      </c>
      <c r="I15" s="22">
        <v>4</v>
      </c>
      <c r="J15" s="22">
        <v>18</v>
      </c>
      <c r="K15" s="22">
        <v>0.42</v>
      </c>
      <c r="L15" s="22">
        <v>2</v>
      </c>
      <c r="M15" s="22">
        <v>1.6</v>
      </c>
      <c r="N15" s="22">
        <v>0.02</v>
      </c>
      <c r="O15" s="22">
        <v>0.01</v>
      </c>
      <c r="P15" s="22">
        <v>0.14000000000000001</v>
      </c>
      <c r="Q15" s="22">
        <v>0.38</v>
      </c>
      <c r="R15" s="22">
        <v>0</v>
      </c>
    </row>
    <row r="16" spans="1:18" s="23" customFormat="1" x14ac:dyDescent="0.25">
      <c r="A16" s="20" t="str">
        <f>"27/10"</f>
        <v>27/10</v>
      </c>
      <c r="B16" s="21" t="s">
        <v>34</v>
      </c>
      <c r="C16" s="28" t="s">
        <v>83</v>
      </c>
      <c r="D16" s="22">
        <v>0.15</v>
      </c>
      <c r="E16" s="22">
        <v>0.04</v>
      </c>
      <c r="F16" s="22">
        <v>7.44</v>
      </c>
      <c r="G16" s="37">
        <v>29.067975000000001</v>
      </c>
      <c r="H16" s="22">
        <v>0.22</v>
      </c>
      <c r="I16" s="22">
        <v>0</v>
      </c>
      <c r="J16" s="22">
        <v>0</v>
      </c>
      <c r="K16" s="22">
        <v>0.02</v>
      </c>
      <c r="L16" s="22">
        <v>0</v>
      </c>
      <c r="M16" s="22">
        <v>0</v>
      </c>
      <c r="N16" s="22">
        <v>0</v>
      </c>
      <c r="O16" s="22">
        <v>0</v>
      </c>
      <c r="P16" s="22">
        <v>0</v>
      </c>
      <c r="Q16" s="22">
        <v>0</v>
      </c>
      <c r="R16" s="22">
        <v>0</v>
      </c>
    </row>
    <row r="17" spans="1:18" s="11" customFormat="1" ht="31.5" x14ac:dyDescent="0.25">
      <c r="A17" s="17" t="str">
        <f>"15/4"</f>
        <v>15/4</v>
      </c>
      <c r="B17" s="18" t="s">
        <v>35</v>
      </c>
      <c r="C17" s="29" t="s">
        <v>84</v>
      </c>
      <c r="D17" s="19">
        <v>4.4800000000000004</v>
      </c>
      <c r="E17" s="19">
        <v>3.58</v>
      </c>
      <c r="F17" s="19">
        <v>25.31</v>
      </c>
      <c r="G17" s="38">
        <v>147.70967399999998</v>
      </c>
      <c r="H17" s="19">
        <v>86.41</v>
      </c>
      <c r="I17" s="19">
        <v>20.43</v>
      </c>
      <c r="J17" s="19">
        <v>137.53</v>
      </c>
      <c r="K17" s="19">
        <v>0.54</v>
      </c>
      <c r="L17" s="19">
        <v>14.4</v>
      </c>
      <c r="M17" s="19">
        <v>12</v>
      </c>
      <c r="N17" s="19">
        <v>0.08</v>
      </c>
      <c r="O17" s="19">
        <v>0.09</v>
      </c>
      <c r="P17" s="19">
        <v>0.7</v>
      </c>
      <c r="Q17" s="19">
        <v>1.9</v>
      </c>
      <c r="R17" s="19">
        <v>0.31</v>
      </c>
    </row>
    <row r="18" spans="1:18" s="12" customFormat="1" x14ac:dyDescent="0.25">
      <c r="A18" s="24"/>
      <c r="B18" s="25" t="s">
        <v>95</v>
      </c>
      <c r="C18" s="32">
        <v>355</v>
      </c>
      <c r="D18" s="26">
        <f>SUM(D13:D17)</f>
        <v>8.48</v>
      </c>
      <c r="E18" s="26">
        <f t="shared" ref="E18:R18" si="0">SUM(E13:E17)</f>
        <v>10.11</v>
      </c>
      <c r="F18" s="26">
        <f t="shared" si="0"/>
        <v>64.149999999999991</v>
      </c>
      <c r="G18" s="39">
        <f t="shared" si="0"/>
        <v>375.11764899999997</v>
      </c>
      <c r="H18" s="26">
        <f t="shared" si="0"/>
        <v>100.22999999999999</v>
      </c>
      <c r="I18" s="26">
        <f t="shared" si="0"/>
        <v>34.33</v>
      </c>
      <c r="J18" s="26">
        <f t="shared" si="0"/>
        <v>182.53</v>
      </c>
      <c r="K18" s="26">
        <f t="shared" si="0"/>
        <v>1.59</v>
      </c>
      <c r="L18" s="26">
        <f t="shared" si="0"/>
        <v>36.4</v>
      </c>
      <c r="M18" s="26">
        <f t="shared" si="0"/>
        <v>28.6</v>
      </c>
      <c r="N18" s="26">
        <f t="shared" si="0"/>
        <v>0.15000000000000002</v>
      </c>
      <c r="O18" s="26">
        <f t="shared" si="0"/>
        <v>0.13</v>
      </c>
      <c r="P18" s="26">
        <f t="shared" si="0"/>
        <v>1.33</v>
      </c>
      <c r="Q18" s="26">
        <f t="shared" si="0"/>
        <v>3.19</v>
      </c>
      <c r="R18" s="26">
        <f t="shared" si="0"/>
        <v>0.31</v>
      </c>
    </row>
    <row r="19" spans="1:18" x14ac:dyDescent="0.25">
      <c r="B19" s="16" t="s">
        <v>96</v>
      </c>
    </row>
    <row r="20" spans="1:18" s="11" customFormat="1" x14ac:dyDescent="0.25">
      <c r="A20" s="17" t="str">
        <f>"-"</f>
        <v>-</v>
      </c>
      <c r="B20" s="18" t="s">
        <v>123</v>
      </c>
      <c r="C20" s="29" t="str">
        <f>"100"</f>
        <v>100</v>
      </c>
      <c r="D20" s="19">
        <v>0.5</v>
      </c>
      <c r="E20" s="19">
        <v>0.1</v>
      </c>
      <c r="F20" s="19">
        <v>10.3</v>
      </c>
      <c r="G20" s="38">
        <v>43.239999999999995</v>
      </c>
      <c r="H20" s="19">
        <v>7</v>
      </c>
      <c r="I20" s="19">
        <v>4</v>
      </c>
      <c r="J20" s="19">
        <v>7</v>
      </c>
      <c r="K20" s="19">
        <v>1.4</v>
      </c>
      <c r="L20" s="19">
        <v>0</v>
      </c>
      <c r="M20" s="19">
        <v>0</v>
      </c>
      <c r="N20" s="19">
        <v>0.01</v>
      </c>
      <c r="O20" s="19">
        <v>0.01</v>
      </c>
      <c r="P20" s="19">
        <v>0.1</v>
      </c>
      <c r="Q20" s="19">
        <v>0.2</v>
      </c>
      <c r="R20" s="19">
        <v>2</v>
      </c>
    </row>
    <row r="21" spans="1:18" s="12" customFormat="1" x14ac:dyDescent="0.25">
      <c r="A21" s="24"/>
      <c r="B21" s="25" t="s">
        <v>95</v>
      </c>
      <c r="C21" s="32">
        <v>100</v>
      </c>
      <c r="D21" s="26">
        <f>SUM(D20)</f>
        <v>0.5</v>
      </c>
      <c r="E21" s="26">
        <f t="shared" ref="E21:R21" si="1">SUM(E20)</f>
        <v>0.1</v>
      </c>
      <c r="F21" s="26">
        <f t="shared" si="1"/>
        <v>10.3</v>
      </c>
      <c r="G21" s="39">
        <f t="shared" si="1"/>
        <v>43.239999999999995</v>
      </c>
      <c r="H21" s="26">
        <f t="shared" si="1"/>
        <v>7</v>
      </c>
      <c r="I21" s="26">
        <f t="shared" si="1"/>
        <v>4</v>
      </c>
      <c r="J21" s="26">
        <f t="shared" si="1"/>
        <v>7</v>
      </c>
      <c r="K21" s="26">
        <f t="shared" si="1"/>
        <v>1.4</v>
      </c>
      <c r="L21" s="26">
        <f t="shared" si="1"/>
        <v>0</v>
      </c>
      <c r="M21" s="26">
        <f t="shared" si="1"/>
        <v>0</v>
      </c>
      <c r="N21" s="26">
        <f t="shared" si="1"/>
        <v>0.01</v>
      </c>
      <c r="O21" s="26">
        <f t="shared" si="1"/>
        <v>0.01</v>
      </c>
      <c r="P21" s="26">
        <f t="shared" si="1"/>
        <v>0.1</v>
      </c>
      <c r="Q21" s="26">
        <f t="shared" si="1"/>
        <v>0.2</v>
      </c>
      <c r="R21" s="26">
        <f t="shared" si="1"/>
        <v>2</v>
      </c>
    </row>
    <row r="22" spans="1:18" x14ac:dyDescent="0.25">
      <c r="B22" s="16" t="s">
        <v>36</v>
      </c>
    </row>
    <row r="23" spans="1:18" s="23" customFormat="1" x14ac:dyDescent="0.25">
      <c r="A23" s="20" t="str">
        <f>"-"</f>
        <v>-</v>
      </c>
      <c r="B23" s="21" t="s">
        <v>37</v>
      </c>
      <c r="C23" s="28" t="str">
        <f>"20"</f>
        <v>20</v>
      </c>
      <c r="D23" s="22">
        <v>1.32</v>
      </c>
      <c r="E23" s="22">
        <v>0.13</v>
      </c>
      <c r="F23" s="22">
        <v>9.3800000000000008</v>
      </c>
      <c r="G23" s="37">
        <v>44.780199999999994</v>
      </c>
      <c r="H23" s="22">
        <v>0</v>
      </c>
      <c r="I23" s="22">
        <v>0</v>
      </c>
      <c r="J23" s="22">
        <v>0</v>
      </c>
      <c r="K23" s="22">
        <v>0</v>
      </c>
      <c r="L23" s="22">
        <v>0</v>
      </c>
      <c r="M23" s="22">
        <v>0</v>
      </c>
      <c r="N23" s="22">
        <v>0</v>
      </c>
      <c r="O23" s="22">
        <v>0</v>
      </c>
      <c r="P23" s="22">
        <v>0</v>
      </c>
      <c r="Q23" s="22">
        <v>0</v>
      </c>
      <c r="R23" s="22">
        <v>0</v>
      </c>
    </row>
    <row r="24" spans="1:18" s="23" customFormat="1" x14ac:dyDescent="0.25">
      <c r="A24" s="20" t="str">
        <f>"-"</f>
        <v>-</v>
      </c>
      <c r="B24" s="21" t="s">
        <v>38</v>
      </c>
      <c r="C24" s="28" t="str">
        <f>"10"</f>
        <v>10</v>
      </c>
      <c r="D24" s="22">
        <v>0.66</v>
      </c>
      <c r="E24" s="22">
        <v>0.12</v>
      </c>
      <c r="F24" s="22">
        <v>4.17</v>
      </c>
      <c r="G24" s="37">
        <v>19.338000000000001</v>
      </c>
      <c r="H24" s="22">
        <v>3.5</v>
      </c>
      <c r="I24" s="22">
        <v>4.7</v>
      </c>
      <c r="J24" s="22">
        <v>15.8</v>
      </c>
      <c r="K24" s="22">
        <v>0.39</v>
      </c>
      <c r="L24" s="22">
        <v>0</v>
      </c>
      <c r="M24" s="22">
        <v>0.5</v>
      </c>
      <c r="N24" s="22">
        <v>0.02</v>
      </c>
      <c r="O24" s="22">
        <v>0.01</v>
      </c>
      <c r="P24" s="22">
        <v>7.0000000000000007E-2</v>
      </c>
      <c r="Q24" s="22">
        <v>0.2</v>
      </c>
      <c r="R24" s="22">
        <v>0</v>
      </c>
    </row>
    <row r="25" spans="1:18" s="23" customFormat="1" x14ac:dyDescent="0.25">
      <c r="A25" s="20" t="str">
        <f>"6/10"</f>
        <v>6/10</v>
      </c>
      <c r="B25" s="21" t="s">
        <v>39</v>
      </c>
      <c r="C25" s="28" t="s">
        <v>85</v>
      </c>
      <c r="D25" s="22">
        <v>0.76</v>
      </c>
      <c r="E25" s="22">
        <v>0.04</v>
      </c>
      <c r="F25" s="22">
        <v>17.38</v>
      </c>
      <c r="G25" s="37">
        <v>65.699190000000002</v>
      </c>
      <c r="H25" s="22">
        <v>23.5</v>
      </c>
      <c r="I25" s="22">
        <v>14.96</v>
      </c>
      <c r="J25" s="22">
        <v>20.37</v>
      </c>
      <c r="K25" s="22">
        <v>0.49</v>
      </c>
      <c r="L25" s="22">
        <v>0</v>
      </c>
      <c r="M25" s="22">
        <v>472.5</v>
      </c>
      <c r="N25" s="22">
        <v>0.01</v>
      </c>
      <c r="O25" s="22">
        <v>0.03</v>
      </c>
      <c r="P25" s="22">
        <v>0.38</v>
      </c>
      <c r="Q25" s="22">
        <v>0.59</v>
      </c>
      <c r="R25" s="22">
        <v>0.24</v>
      </c>
    </row>
    <row r="26" spans="1:18" s="23" customFormat="1" ht="31.5" x14ac:dyDescent="0.25">
      <c r="A26" s="20" t="str">
        <f>"6/1"</f>
        <v>6/1</v>
      </c>
      <c r="B26" s="21" t="s">
        <v>40</v>
      </c>
      <c r="C26" s="28" t="s">
        <v>97</v>
      </c>
      <c r="D26" s="22">
        <v>0.46</v>
      </c>
      <c r="E26" s="22">
        <v>1.79</v>
      </c>
      <c r="F26" s="22">
        <v>2.8</v>
      </c>
      <c r="G26" s="37">
        <v>27.807548999999998</v>
      </c>
      <c r="H26" s="22">
        <v>12.42</v>
      </c>
      <c r="I26" s="22">
        <v>5.35</v>
      </c>
      <c r="J26" s="22">
        <v>9.57</v>
      </c>
      <c r="K26" s="22">
        <v>0.17</v>
      </c>
      <c r="L26" s="22">
        <v>0</v>
      </c>
      <c r="M26" s="22">
        <v>568.89</v>
      </c>
      <c r="N26" s="22">
        <v>0.01</v>
      </c>
      <c r="O26" s="22">
        <v>0.01</v>
      </c>
      <c r="P26" s="22">
        <v>0.2</v>
      </c>
      <c r="Q26" s="22">
        <v>0.26</v>
      </c>
      <c r="R26" s="22">
        <v>10.16</v>
      </c>
    </row>
    <row r="27" spans="1:18" s="23" customFormat="1" ht="36" customHeight="1" x14ac:dyDescent="0.25">
      <c r="A27" s="20" t="str">
        <f>"18/2"</f>
        <v>18/2</v>
      </c>
      <c r="B27" s="21" t="s">
        <v>41</v>
      </c>
      <c r="C27" s="28" t="str">
        <f>"150"</f>
        <v>150</v>
      </c>
      <c r="D27" s="22">
        <v>1.61</v>
      </c>
      <c r="E27" s="22">
        <v>1.43</v>
      </c>
      <c r="F27" s="22">
        <v>12.17</v>
      </c>
      <c r="G27" s="37">
        <v>66.896234100000001</v>
      </c>
      <c r="H27" s="22">
        <v>9.3699999999999992</v>
      </c>
      <c r="I27" s="22">
        <v>13.26</v>
      </c>
      <c r="J27" s="22">
        <v>33.35</v>
      </c>
      <c r="K27" s="22">
        <v>0.55000000000000004</v>
      </c>
      <c r="L27" s="22">
        <v>0</v>
      </c>
      <c r="M27" s="22">
        <v>785.16</v>
      </c>
      <c r="N27" s="22">
        <v>0.06</v>
      </c>
      <c r="O27" s="22">
        <v>0.03</v>
      </c>
      <c r="P27" s="22">
        <v>0.57999999999999996</v>
      </c>
      <c r="Q27" s="22">
        <v>1.03</v>
      </c>
      <c r="R27" s="22">
        <v>3.67</v>
      </c>
    </row>
    <row r="28" spans="1:18" s="11" customFormat="1" x14ac:dyDescent="0.25">
      <c r="A28" s="17" t="str">
        <f>"4/9"</f>
        <v>4/9</v>
      </c>
      <c r="B28" s="18" t="s">
        <v>42</v>
      </c>
      <c r="C28" s="29" t="s">
        <v>86</v>
      </c>
      <c r="D28" s="19">
        <v>13.48</v>
      </c>
      <c r="E28" s="19">
        <v>14.69</v>
      </c>
      <c r="F28" s="19">
        <v>28.18</v>
      </c>
      <c r="G28" s="38">
        <v>298.35538500000001</v>
      </c>
      <c r="H28" s="19">
        <v>15.24</v>
      </c>
      <c r="I28" s="19">
        <v>25.31</v>
      </c>
      <c r="J28" s="19">
        <v>121.02</v>
      </c>
      <c r="K28" s="19">
        <v>1.24</v>
      </c>
      <c r="L28" s="19">
        <v>23.73</v>
      </c>
      <c r="M28" s="19">
        <v>996.78</v>
      </c>
      <c r="N28" s="19">
        <v>0.05</v>
      </c>
      <c r="O28" s="19">
        <v>7.0000000000000007E-2</v>
      </c>
      <c r="P28" s="19">
        <v>4.7</v>
      </c>
      <c r="Q28" s="19">
        <v>9.75</v>
      </c>
      <c r="R28" s="19">
        <v>0.69</v>
      </c>
    </row>
    <row r="29" spans="1:18" s="12" customFormat="1" x14ac:dyDescent="0.25">
      <c r="A29" s="24"/>
      <c r="B29" s="25" t="s">
        <v>95</v>
      </c>
      <c r="C29" s="32">
        <v>510</v>
      </c>
      <c r="D29" s="26">
        <f>SUM(D23:D28)</f>
        <v>18.29</v>
      </c>
      <c r="E29" s="26">
        <f t="shared" ref="E29:R29" si="2">SUM(E23:E28)</f>
        <v>18.2</v>
      </c>
      <c r="F29" s="26">
        <f t="shared" si="2"/>
        <v>74.08</v>
      </c>
      <c r="G29" s="39">
        <f t="shared" si="2"/>
        <v>522.87655810000001</v>
      </c>
      <c r="H29" s="26">
        <f t="shared" si="2"/>
        <v>64.03</v>
      </c>
      <c r="I29" s="26">
        <f t="shared" si="2"/>
        <v>63.58</v>
      </c>
      <c r="J29" s="26">
        <f t="shared" si="2"/>
        <v>200.11</v>
      </c>
      <c r="K29" s="26">
        <f t="shared" si="2"/>
        <v>2.84</v>
      </c>
      <c r="L29" s="26">
        <f t="shared" si="2"/>
        <v>23.73</v>
      </c>
      <c r="M29" s="26">
        <f t="shared" si="2"/>
        <v>2823.83</v>
      </c>
      <c r="N29" s="26">
        <f t="shared" si="2"/>
        <v>0.15000000000000002</v>
      </c>
      <c r="O29" s="26">
        <f t="shared" si="2"/>
        <v>0.15000000000000002</v>
      </c>
      <c r="P29" s="26">
        <f t="shared" si="2"/>
        <v>5.93</v>
      </c>
      <c r="Q29" s="26">
        <f t="shared" si="2"/>
        <v>11.83</v>
      </c>
      <c r="R29" s="26">
        <f t="shared" si="2"/>
        <v>14.76</v>
      </c>
    </row>
    <row r="30" spans="1:18" x14ac:dyDescent="0.25">
      <c r="B30" s="4" t="s">
        <v>43</v>
      </c>
    </row>
    <row r="31" spans="1:18" s="23" customFormat="1" x14ac:dyDescent="0.25">
      <c r="A31" s="20" t="str">
        <f>"-"</f>
        <v>-</v>
      </c>
      <c r="B31" s="21" t="s">
        <v>37</v>
      </c>
      <c r="C31" s="28" t="str">
        <f>"30"</f>
        <v>30</v>
      </c>
      <c r="D31" s="22">
        <v>1.98</v>
      </c>
      <c r="E31" s="22">
        <v>0.2</v>
      </c>
      <c r="F31" s="22">
        <v>14.07</v>
      </c>
      <c r="G31" s="37">
        <v>67.170299999999997</v>
      </c>
      <c r="H31" s="22">
        <v>0</v>
      </c>
      <c r="I31" s="22">
        <v>0</v>
      </c>
      <c r="J31" s="22">
        <v>0</v>
      </c>
      <c r="K31" s="22">
        <v>0</v>
      </c>
      <c r="L31" s="22">
        <v>0</v>
      </c>
      <c r="M31" s="22">
        <v>0</v>
      </c>
      <c r="N31" s="22">
        <v>0</v>
      </c>
      <c r="O31" s="22">
        <v>0</v>
      </c>
      <c r="P31" s="22">
        <v>0</v>
      </c>
      <c r="Q31" s="22">
        <v>0</v>
      </c>
      <c r="R31" s="22">
        <v>0</v>
      </c>
    </row>
    <row r="32" spans="1:18" s="23" customFormat="1" x14ac:dyDescent="0.25">
      <c r="A32" s="20" t="str">
        <f>"27/10"</f>
        <v>27/10</v>
      </c>
      <c r="B32" s="21" t="s">
        <v>44</v>
      </c>
      <c r="C32" s="28" t="s">
        <v>88</v>
      </c>
      <c r="D32" s="22">
        <v>0.15</v>
      </c>
      <c r="E32" s="22">
        <v>0.04</v>
      </c>
      <c r="F32" s="22">
        <v>3.78</v>
      </c>
      <c r="G32" s="37">
        <v>15.130904999999998</v>
      </c>
      <c r="H32" s="22">
        <v>0.11</v>
      </c>
      <c r="I32" s="22">
        <v>0</v>
      </c>
      <c r="J32" s="22">
        <v>0</v>
      </c>
      <c r="K32" s="22">
        <v>0.01</v>
      </c>
      <c r="L32" s="22">
        <v>0</v>
      </c>
      <c r="M32" s="22">
        <v>0</v>
      </c>
      <c r="N32" s="22">
        <v>0</v>
      </c>
      <c r="O32" s="22">
        <v>0</v>
      </c>
      <c r="P32" s="22">
        <v>0</v>
      </c>
      <c r="Q32" s="22">
        <v>0</v>
      </c>
      <c r="R32" s="22">
        <v>0</v>
      </c>
    </row>
    <row r="33" spans="1:18" s="23" customFormat="1" ht="31.5" x14ac:dyDescent="0.25">
      <c r="A33" s="54" t="s">
        <v>110</v>
      </c>
      <c r="B33" s="55" t="s">
        <v>111</v>
      </c>
      <c r="C33" s="56">
        <v>150</v>
      </c>
      <c r="D33" s="56">
        <v>5.87</v>
      </c>
      <c r="E33" s="56">
        <v>5.99</v>
      </c>
      <c r="F33" s="56">
        <v>25.86</v>
      </c>
      <c r="G33" s="38">
        <v>174.763656</v>
      </c>
      <c r="H33" s="56">
        <v>95.42</v>
      </c>
      <c r="I33" s="56">
        <v>67.05</v>
      </c>
      <c r="J33" s="56">
        <v>147.22</v>
      </c>
      <c r="K33" s="56">
        <v>2.0499999999999998</v>
      </c>
      <c r="L33" s="56">
        <v>30</v>
      </c>
      <c r="M33" s="56">
        <v>19.579999999999998</v>
      </c>
      <c r="N33" s="56">
        <v>0.14000000000000001</v>
      </c>
      <c r="O33" s="56">
        <v>0.16</v>
      </c>
      <c r="P33" s="56">
        <v>1.1399999999999999</v>
      </c>
      <c r="Q33" s="56">
        <v>2.77</v>
      </c>
      <c r="R33" s="56">
        <v>0.39</v>
      </c>
    </row>
    <row r="34" spans="1:18" s="11" customFormat="1" x14ac:dyDescent="0.25">
      <c r="A34" s="17" t="str">
        <f>"-"</f>
        <v>-</v>
      </c>
      <c r="B34" s="18" t="s">
        <v>46</v>
      </c>
      <c r="C34" s="29" t="str">
        <f>"100"</f>
        <v>100</v>
      </c>
      <c r="D34" s="19">
        <v>0.4</v>
      </c>
      <c r="E34" s="19">
        <v>0.4</v>
      </c>
      <c r="F34" s="19">
        <v>11.6</v>
      </c>
      <c r="G34" s="38">
        <v>48.68</v>
      </c>
      <c r="H34" s="19">
        <v>16</v>
      </c>
      <c r="I34" s="19">
        <v>9</v>
      </c>
      <c r="J34" s="19">
        <v>11</v>
      </c>
      <c r="K34" s="19">
        <v>2.2000000000000002</v>
      </c>
      <c r="L34" s="19">
        <v>0</v>
      </c>
      <c r="M34" s="19">
        <v>30</v>
      </c>
      <c r="N34" s="19">
        <v>0.03</v>
      </c>
      <c r="O34" s="19">
        <v>0.02</v>
      </c>
      <c r="P34" s="19">
        <v>0.3</v>
      </c>
      <c r="Q34" s="19">
        <v>0.4</v>
      </c>
      <c r="R34" s="19">
        <v>10</v>
      </c>
    </row>
    <row r="35" spans="1:18" s="12" customFormat="1" x14ac:dyDescent="0.25">
      <c r="A35" s="24"/>
      <c r="B35" s="25" t="s">
        <v>95</v>
      </c>
      <c r="C35" s="32">
        <v>430</v>
      </c>
      <c r="D35" s="26">
        <f>SUM(D31:D34)</f>
        <v>8.4</v>
      </c>
      <c r="E35" s="26">
        <f t="shared" ref="E35:R35" si="3">SUM(E31:E34)</f>
        <v>6.6300000000000008</v>
      </c>
      <c r="F35" s="26">
        <f t="shared" si="3"/>
        <v>55.31</v>
      </c>
      <c r="G35" s="39">
        <f t="shared" si="3"/>
        <v>305.74486100000001</v>
      </c>
      <c r="H35" s="26">
        <f t="shared" si="3"/>
        <v>111.53</v>
      </c>
      <c r="I35" s="26">
        <f t="shared" si="3"/>
        <v>76.05</v>
      </c>
      <c r="J35" s="26">
        <f t="shared" si="3"/>
        <v>158.22</v>
      </c>
      <c r="K35" s="26">
        <f t="shared" si="3"/>
        <v>4.26</v>
      </c>
      <c r="L35" s="26">
        <f t="shared" si="3"/>
        <v>30</v>
      </c>
      <c r="M35" s="26">
        <f t="shared" si="3"/>
        <v>49.58</v>
      </c>
      <c r="N35" s="26">
        <f t="shared" si="3"/>
        <v>0.17</v>
      </c>
      <c r="O35" s="26">
        <f t="shared" si="3"/>
        <v>0.18</v>
      </c>
      <c r="P35" s="26">
        <f t="shared" si="3"/>
        <v>1.44</v>
      </c>
      <c r="Q35" s="26">
        <f t="shared" si="3"/>
        <v>3.17</v>
      </c>
      <c r="R35" s="26">
        <f t="shared" si="3"/>
        <v>10.39</v>
      </c>
    </row>
    <row r="36" spans="1:18" s="12" customFormat="1" x14ac:dyDescent="0.25">
      <c r="A36" s="24"/>
      <c r="B36" s="25" t="s">
        <v>47</v>
      </c>
      <c r="C36" s="32">
        <f>C18+C21+C29+C35</f>
        <v>1395</v>
      </c>
      <c r="D36" s="32">
        <f t="shared" ref="D36:R36" si="4">D18+D21+D29+D35</f>
        <v>35.67</v>
      </c>
      <c r="E36" s="32">
        <f t="shared" si="4"/>
        <v>35.04</v>
      </c>
      <c r="F36" s="32">
        <f t="shared" si="4"/>
        <v>203.83999999999997</v>
      </c>
      <c r="G36" s="46">
        <f t="shared" si="4"/>
        <v>1246.9790680999999</v>
      </c>
      <c r="H36" s="32">
        <f t="shared" si="4"/>
        <v>282.78999999999996</v>
      </c>
      <c r="I36" s="32">
        <f t="shared" si="4"/>
        <v>177.95999999999998</v>
      </c>
      <c r="J36" s="32">
        <f t="shared" si="4"/>
        <v>547.86</v>
      </c>
      <c r="K36" s="32">
        <f t="shared" si="4"/>
        <v>10.09</v>
      </c>
      <c r="L36" s="32">
        <f t="shared" si="4"/>
        <v>90.13</v>
      </c>
      <c r="M36" s="32">
        <f t="shared" si="4"/>
        <v>2902.0099999999998</v>
      </c>
      <c r="N36" s="32">
        <f t="shared" si="4"/>
        <v>0.48000000000000009</v>
      </c>
      <c r="O36" s="32">
        <f t="shared" si="4"/>
        <v>0.47000000000000003</v>
      </c>
      <c r="P36" s="32">
        <f t="shared" si="4"/>
        <v>8.7999999999999989</v>
      </c>
      <c r="Q36" s="32">
        <f t="shared" si="4"/>
        <v>18.39</v>
      </c>
      <c r="R36" s="32">
        <f t="shared" si="4"/>
        <v>27.46</v>
      </c>
    </row>
    <row r="38" spans="1:18" x14ac:dyDescent="0.25">
      <c r="B38" s="44" t="s">
        <v>99</v>
      </c>
    </row>
    <row r="39" spans="1:18" x14ac:dyDescent="0.25">
      <c r="B39" s="16" t="s">
        <v>30</v>
      </c>
    </row>
    <row r="40" spans="1:18" s="23" customFormat="1" x14ac:dyDescent="0.25">
      <c r="A40" s="20" t="str">
        <f>"-"</f>
        <v>-</v>
      </c>
      <c r="B40" s="21" t="s">
        <v>31</v>
      </c>
      <c r="C40" s="28" t="str">
        <f>"30"</f>
        <v>30</v>
      </c>
      <c r="D40" s="22">
        <v>2.31</v>
      </c>
      <c r="E40" s="22">
        <v>0.9</v>
      </c>
      <c r="F40" s="22">
        <v>15.99</v>
      </c>
      <c r="G40" s="37">
        <v>80.855999999999995</v>
      </c>
      <c r="H40" s="22">
        <v>6.6</v>
      </c>
      <c r="I40" s="22">
        <v>9.9</v>
      </c>
      <c r="J40" s="22">
        <v>25.5</v>
      </c>
      <c r="K40" s="22">
        <v>0.6</v>
      </c>
      <c r="L40" s="22">
        <v>0</v>
      </c>
      <c r="M40" s="22">
        <v>0</v>
      </c>
      <c r="N40" s="22">
        <v>0.05</v>
      </c>
      <c r="O40" s="22">
        <v>0.02</v>
      </c>
      <c r="P40" s="22">
        <v>0.48</v>
      </c>
      <c r="Q40" s="22">
        <v>0.9</v>
      </c>
      <c r="R40" s="22">
        <v>0</v>
      </c>
    </row>
    <row r="41" spans="1:18" s="23" customFormat="1" x14ac:dyDescent="0.25">
      <c r="A41" s="20" t="str">
        <f>""</f>
        <v/>
      </c>
      <c r="B41" s="21" t="s">
        <v>32</v>
      </c>
      <c r="C41" s="28" t="str">
        <f>"5"</f>
        <v>5</v>
      </c>
      <c r="D41" s="22">
        <v>0.04</v>
      </c>
      <c r="E41" s="22">
        <v>3.63</v>
      </c>
      <c r="F41" s="22">
        <v>7.0000000000000007E-2</v>
      </c>
      <c r="G41" s="37">
        <v>33.031999999999996</v>
      </c>
      <c r="H41" s="22">
        <v>1.2</v>
      </c>
      <c r="I41" s="22">
        <v>0</v>
      </c>
      <c r="J41" s="22">
        <v>1.5</v>
      </c>
      <c r="K41" s="22">
        <v>0.01</v>
      </c>
      <c r="L41" s="22">
        <v>20</v>
      </c>
      <c r="M41" s="22">
        <v>15</v>
      </c>
      <c r="N41" s="22">
        <v>0</v>
      </c>
      <c r="O41" s="22">
        <v>0.01</v>
      </c>
      <c r="P41" s="22">
        <v>0.01</v>
      </c>
      <c r="Q41" s="22">
        <v>0.01</v>
      </c>
      <c r="R41" s="22">
        <v>0</v>
      </c>
    </row>
    <row r="42" spans="1:18" s="23" customFormat="1" x14ac:dyDescent="0.25">
      <c r="A42" s="20" t="str">
        <f>"29/10"</f>
        <v>29/10</v>
      </c>
      <c r="B42" s="21" t="s">
        <v>48</v>
      </c>
      <c r="C42" s="28" t="s">
        <v>87</v>
      </c>
      <c r="D42" s="22">
        <v>0.18</v>
      </c>
      <c r="E42" s="22">
        <v>0.04</v>
      </c>
      <c r="F42" s="22">
        <v>7.44</v>
      </c>
      <c r="G42" s="37">
        <v>29.693707317073155</v>
      </c>
      <c r="H42" s="22">
        <v>1.63</v>
      </c>
      <c r="I42" s="22">
        <v>0.42</v>
      </c>
      <c r="J42" s="22">
        <v>0.75</v>
      </c>
      <c r="K42" s="22">
        <v>0.04</v>
      </c>
      <c r="L42" s="22">
        <v>0</v>
      </c>
      <c r="M42" s="22">
        <v>0.33</v>
      </c>
      <c r="N42" s="22">
        <v>0</v>
      </c>
      <c r="O42" s="22">
        <v>0</v>
      </c>
      <c r="P42" s="22">
        <v>0</v>
      </c>
      <c r="Q42" s="22">
        <v>0.01</v>
      </c>
      <c r="R42" s="22">
        <v>0.59</v>
      </c>
    </row>
    <row r="43" spans="1:18" s="11" customFormat="1" ht="31.5" x14ac:dyDescent="0.25">
      <c r="A43" s="17" t="str">
        <f>"11/4"</f>
        <v>11/4</v>
      </c>
      <c r="B43" s="18" t="s">
        <v>49</v>
      </c>
      <c r="C43" s="29" t="s">
        <v>88</v>
      </c>
      <c r="D43" s="19">
        <v>4.91</v>
      </c>
      <c r="E43" s="19">
        <v>4.58</v>
      </c>
      <c r="F43" s="19">
        <v>24.47</v>
      </c>
      <c r="G43" s="38">
        <v>157.57732949999996</v>
      </c>
      <c r="H43" s="19">
        <v>72.569999999999993</v>
      </c>
      <c r="I43" s="19">
        <v>29.04</v>
      </c>
      <c r="J43" s="19">
        <v>109.02</v>
      </c>
      <c r="K43" s="19">
        <v>0.78</v>
      </c>
      <c r="L43" s="19">
        <v>16.2</v>
      </c>
      <c r="M43" s="19">
        <v>18.600000000000001</v>
      </c>
      <c r="N43" s="19">
        <v>0.11</v>
      </c>
      <c r="O43" s="19">
        <v>0.09</v>
      </c>
      <c r="P43" s="19">
        <v>0.44</v>
      </c>
      <c r="Q43" s="19">
        <v>1.87</v>
      </c>
      <c r="R43" s="19">
        <v>0.31</v>
      </c>
    </row>
    <row r="44" spans="1:18" s="12" customFormat="1" x14ac:dyDescent="0.25">
      <c r="A44" s="24"/>
      <c r="B44" s="25" t="s">
        <v>95</v>
      </c>
      <c r="C44" s="32">
        <v>335</v>
      </c>
      <c r="D44" s="26">
        <f>SUM(D40:D43)</f>
        <v>7.44</v>
      </c>
      <c r="E44" s="26">
        <f t="shared" ref="E44:R44" si="5">SUM(E40:E43)</f>
        <v>9.15</v>
      </c>
      <c r="F44" s="26">
        <f t="shared" si="5"/>
        <v>47.97</v>
      </c>
      <c r="G44" s="39">
        <f t="shared" si="5"/>
        <v>301.15903681707312</v>
      </c>
      <c r="H44" s="26">
        <f t="shared" si="5"/>
        <v>82</v>
      </c>
      <c r="I44" s="26">
        <f t="shared" si="5"/>
        <v>39.36</v>
      </c>
      <c r="J44" s="26">
        <f t="shared" si="5"/>
        <v>136.76999999999998</v>
      </c>
      <c r="K44" s="26">
        <f t="shared" si="5"/>
        <v>1.4300000000000002</v>
      </c>
      <c r="L44" s="26">
        <f t="shared" si="5"/>
        <v>36.200000000000003</v>
      </c>
      <c r="M44" s="26">
        <f t="shared" si="5"/>
        <v>33.93</v>
      </c>
      <c r="N44" s="26">
        <f t="shared" si="5"/>
        <v>0.16</v>
      </c>
      <c r="O44" s="26">
        <f t="shared" si="5"/>
        <v>0.12</v>
      </c>
      <c r="P44" s="26">
        <f t="shared" si="5"/>
        <v>0.92999999999999994</v>
      </c>
      <c r="Q44" s="26">
        <f t="shared" si="5"/>
        <v>2.79</v>
      </c>
      <c r="R44" s="26">
        <f t="shared" si="5"/>
        <v>0.89999999999999991</v>
      </c>
    </row>
    <row r="45" spans="1:18" x14ac:dyDescent="0.25">
      <c r="B45" s="16" t="s">
        <v>96</v>
      </c>
    </row>
    <row r="46" spans="1:18" s="11" customFormat="1" x14ac:dyDescent="0.25">
      <c r="A46" s="17" t="str">
        <f>"-"</f>
        <v>-</v>
      </c>
      <c r="B46" s="18" t="s">
        <v>122</v>
      </c>
      <c r="C46" s="29" t="str">
        <f>"100"</f>
        <v>100</v>
      </c>
      <c r="D46" s="19">
        <v>0.6</v>
      </c>
      <c r="E46" s="19">
        <v>0.3</v>
      </c>
      <c r="F46" s="19">
        <v>5.6</v>
      </c>
      <c r="G46" s="38">
        <v>24.879999999999995</v>
      </c>
      <c r="H46" s="19">
        <v>15</v>
      </c>
      <c r="I46" s="19">
        <v>9</v>
      </c>
      <c r="J46" s="19">
        <v>12</v>
      </c>
      <c r="K46" s="19">
        <v>0.4</v>
      </c>
      <c r="L46" s="19">
        <v>0</v>
      </c>
      <c r="M46" s="19">
        <v>30</v>
      </c>
      <c r="N46" s="19">
        <v>0.03</v>
      </c>
      <c r="O46" s="19">
        <v>0.03</v>
      </c>
      <c r="P46" s="19">
        <v>0.6</v>
      </c>
      <c r="Q46" s="19">
        <v>0.7</v>
      </c>
      <c r="R46" s="19">
        <v>15</v>
      </c>
    </row>
    <row r="47" spans="1:18" s="12" customFormat="1" x14ac:dyDescent="0.25">
      <c r="A47" s="24"/>
      <c r="B47" s="25" t="s">
        <v>95</v>
      </c>
      <c r="C47" s="32">
        <v>100</v>
      </c>
      <c r="D47" s="26">
        <v>0.6</v>
      </c>
      <c r="E47" s="26">
        <v>0.3</v>
      </c>
      <c r="F47" s="26">
        <v>5.6</v>
      </c>
      <c r="G47" s="39">
        <v>24.88</v>
      </c>
      <c r="H47" s="26">
        <v>15</v>
      </c>
      <c r="I47" s="26">
        <v>9</v>
      </c>
      <c r="J47" s="26">
        <v>12</v>
      </c>
      <c r="K47" s="26">
        <v>0.4</v>
      </c>
      <c r="L47" s="26">
        <v>0</v>
      </c>
      <c r="M47" s="26">
        <v>30</v>
      </c>
      <c r="N47" s="26">
        <v>0.03</v>
      </c>
      <c r="O47" s="26">
        <v>0.03</v>
      </c>
      <c r="P47" s="26">
        <v>0.6</v>
      </c>
      <c r="Q47" s="26">
        <v>0.7</v>
      </c>
      <c r="R47" s="26">
        <v>15</v>
      </c>
    </row>
    <row r="48" spans="1:18" x14ac:dyDescent="0.25">
      <c r="B48" s="16" t="s">
        <v>36</v>
      </c>
    </row>
    <row r="49" spans="1:18" s="23" customFormat="1" x14ac:dyDescent="0.25">
      <c r="A49" s="20" t="str">
        <f>"-"</f>
        <v>-</v>
      </c>
      <c r="B49" s="21" t="s">
        <v>37</v>
      </c>
      <c r="C49" s="28" t="str">
        <f>"20"</f>
        <v>20</v>
      </c>
      <c r="D49" s="22">
        <v>1.32</v>
      </c>
      <c r="E49" s="22">
        <v>0.13</v>
      </c>
      <c r="F49" s="22">
        <v>9.3800000000000008</v>
      </c>
      <c r="G49" s="37">
        <v>44.780199999999994</v>
      </c>
      <c r="H49" s="22">
        <v>0</v>
      </c>
      <c r="I49" s="22">
        <v>0</v>
      </c>
      <c r="J49" s="22">
        <v>0</v>
      </c>
      <c r="K49" s="22">
        <v>0</v>
      </c>
      <c r="L49" s="22">
        <v>0</v>
      </c>
      <c r="M49" s="22">
        <v>0</v>
      </c>
      <c r="N49" s="22">
        <v>0</v>
      </c>
      <c r="O49" s="22">
        <v>0</v>
      </c>
      <c r="P49" s="22">
        <v>0</v>
      </c>
      <c r="Q49" s="22">
        <v>0</v>
      </c>
      <c r="R49" s="22">
        <v>0</v>
      </c>
    </row>
    <row r="50" spans="1:18" s="23" customFormat="1" x14ac:dyDescent="0.25">
      <c r="A50" s="20" t="str">
        <f>"-"</f>
        <v>-</v>
      </c>
      <c r="B50" s="21" t="s">
        <v>38</v>
      </c>
      <c r="C50" s="28" t="str">
        <f>"10"</f>
        <v>10</v>
      </c>
      <c r="D50" s="22">
        <v>0.66</v>
      </c>
      <c r="E50" s="22">
        <v>0.12</v>
      </c>
      <c r="F50" s="22">
        <v>4.17</v>
      </c>
      <c r="G50" s="37">
        <v>19.338000000000001</v>
      </c>
      <c r="H50" s="22">
        <v>3.5</v>
      </c>
      <c r="I50" s="22">
        <v>4.7</v>
      </c>
      <c r="J50" s="22">
        <v>15.8</v>
      </c>
      <c r="K50" s="22">
        <v>0.39</v>
      </c>
      <c r="L50" s="22">
        <v>0</v>
      </c>
      <c r="M50" s="22">
        <v>0.5</v>
      </c>
      <c r="N50" s="22">
        <v>0.02</v>
      </c>
      <c r="O50" s="22">
        <v>0.01</v>
      </c>
      <c r="P50" s="22">
        <v>7.0000000000000007E-2</v>
      </c>
      <c r="Q50" s="22">
        <v>0.2</v>
      </c>
      <c r="R50" s="22">
        <v>0</v>
      </c>
    </row>
    <row r="51" spans="1:18" s="23" customFormat="1" x14ac:dyDescent="0.25">
      <c r="A51" s="20" t="str">
        <f>"3/10"</f>
        <v>3/10</v>
      </c>
      <c r="B51" s="21" t="s">
        <v>50</v>
      </c>
      <c r="C51" s="28" t="s">
        <v>89</v>
      </c>
      <c r="D51" s="22">
        <v>0.12</v>
      </c>
      <c r="E51" s="22">
        <v>0.12</v>
      </c>
      <c r="F51" s="22">
        <v>18.059999999999999</v>
      </c>
      <c r="G51" s="37">
        <v>70.012679999999989</v>
      </c>
      <c r="H51" s="22">
        <v>5.09</v>
      </c>
      <c r="I51" s="22">
        <v>2.57</v>
      </c>
      <c r="J51" s="22">
        <v>3.07</v>
      </c>
      <c r="K51" s="22">
        <v>0.68</v>
      </c>
      <c r="L51" s="22">
        <v>0</v>
      </c>
      <c r="M51" s="22">
        <v>8.1</v>
      </c>
      <c r="N51" s="22">
        <v>0.01</v>
      </c>
      <c r="O51" s="22">
        <v>0.01</v>
      </c>
      <c r="P51" s="22">
        <v>0.08</v>
      </c>
      <c r="Q51" s="22">
        <v>0.12</v>
      </c>
      <c r="R51" s="22">
        <v>1.2</v>
      </c>
    </row>
    <row r="52" spans="1:18" s="23" customFormat="1" ht="31.5" x14ac:dyDescent="0.25">
      <c r="A52" s="20" t="str">
        <f>"7/2"</f>
        <v>7/2</v>
      </c>
      <c r="B52" s="21" t="s">
        <v>51</v>
      </c>
      <c r="C52" s="28" t="str">
        <f>"150"</f>
        <v>150</v>
      </c>
      <c r="D52" s="22">
        <v>1.08</v>
      </c>
      <c r="E52" s="22">
        <v>1.42</v>
      </c>
      <c r="F52" s="22">
        <v>5.91</v>
      </c>
      <c r="G52" s="37">
        <v>38.598559260000002</v>
      </c>
      <c r="H52" s="22">
        <v>21.45</v>
      </c>
      <c r="I52" s="22">
        <v>11.45</v>
      </c>
      <c r="J52" s="22">
        <v>24.34</v>
      </c>
      <c r="K52" s="22">
        <v>0.41</v>
      </c>
      <c r="L52" s="22">
        <v>0</v>
      </c>
      <c r="M52" s="22">
        <v>728.4</v>
      </c>
      <c r="N52" s="22">
        <v>0.03</v>
      </c>
      <c r="O52" s="22">
        <v>0.03</v>
      </c>
      <c r="P52" s="22">
        <v>0.44</v>
      </c>
      <c r="Q52" s="22">
        <v>0.72</v>
      </c>
      <c r="R52" s="22">
        <v>8.33</v>
      </c>
    </row>
    <row r="53" spans="1:18" s="23" customFormat="1" ht="31.5" x14ac:dyDescent="0.25">
      <c r="A53" s="20" t="str">
        <f>"3/3"</f>
        <v>3/3</v>
      </c>
      <c r="B53" s="21" t="s">
        <v>52</v>
      </c>
      <c r="C53" s="28" t="s">
        <v>90</v>
      </c>
      <c r="D53" s="22">
        <v>2.4900000000000002</v>
      </c>
      <c r="E53" s="22">
        <v>2.83</v>
      </c>
      <c r="F53" s="22">
        <v>17.670000000000002</v>
      </c>
      <c r="G53" s="37">
        <v>105.21641999999999</v>
      </c>
      <c r="H53" s="22">
        <v>27.16</v>
      </c>
      <c r="I53" s="22">
        <v>24.28</v>
      </c>
      <c r="J53" s="22">
        <v>69.459999999999994</v>
      </c>
      <c r="K53" s="22">
        <v>0.9</v>
      </c>
      <c r="L53" s="22">
        <v>15</v>
      </c>
      <c r="M53" s="22">
        <v>27.29</v>
      </c>
      <c r="N53" s="22">
        <v>0.1</v>
      </c>
      <c r="O53" s="22">
        <v>0.08</v>
      </c>
      <c r="P53" s="22">
        <v>1.07</v>
      </c>
      <c r="Q53" s="22">
        <v>2.0699999999999998</v>
      </c>
      <c r="R53" s="22">
        <v>4.3600000000000003</v>
      </c>
    </row>
    <row r="54" spans="1:18" s="11" customFormat="1" x14ac:dyDescent="0.25">
      <c r="A54" s="17" t="str">
        <f>"36/8"</f>
        <v>36/8</v>
      </c>
      <c r="B54" s="18" t="s">
        <v>53</v>
      </c>
      <c r="C54" s="29" t="str">
        <f>"50"</f>
        <v>50</v>
      </c>
      <c r="D54" s="19">
        <v>6.47</v>
      </c>
      <c r="E54" s="19">
        <v>6.54</v>
      </c>
      <c r="F54" s="19">
        <v>6.54</v>
      </c>
      <c r="G54" s="38">
        <v>109.93188150000002</v>
      </c>
      <c r="H54" s="19">
        <v>9.94</v>
      </c>
      <c r="I54" s="19">
        <v>11.51</v>
      </c>
      <c r="J54" s="19">
        <v>75.81</v>
      </c>
      <c r="K54" s="19">
        <v>1.06</v>
      </c>
      <c r="L54" s="19">
        <v>10</v>
      </c>
      <c r="M54" s="19">
        <v>7.5</v>
      </c>
      <c r="N54" s="19">
        <v>0.03</v>
      </c>
      <c r="O54" s="19">
        <v>0.06</v>
      </c>
      <c r="P54" s="19">
        <v>1.58</v>
      </c>
      <c r="Q54" s="19">
        <v>2.96</v>
      </c>
      <c r="R54" s="19">
        <v>1.5</v>
      </c>
    </row>
    <row r="55" spans="1:18" s="12" customFormat="1" x14ac:dyDescent="0.25">
      <c r="A55" s="24"/>
      <c r="B55" s="25" t="s">
        <v>95</v>
      </c>
      <c r="C55" s="32">
        <v>500</v>
      </c>
      <c r="D55" s="26">
        <f>SUM(D49:D54)</f>
        <v>12.14</v>
      </c>
      <c r="E55" s="26">
        <f t="shared" ref="E55:R55" si="6">SUM(E49:E54)</f>
        <v>11.16</v>
      </c>
      <c r="F55" s="26">
        <f t="shared" si="6"/>
        <v>61.73</v>
      </c>
      <c r="G55" s="39">
        <f t="shared" si="6"/>
        <v>387.87774075999999</v>
      </c>
      <c r="H55" s="26">
        <f t="shared" si="6"/>
        <v>67.14</v>
      </c>
      <c r="I55" s="26">
        <f t="shared" si="6"/>
        <v>54.51</v>
      </c>
      <c r="J55" s="26">
        <f t="shared" si="6"/>
        <v>188.48</v>
      </c>
      <c r="K55" s="26">
        <f t="shared" si="6"/>
        <v>3.44</v>
      </c>
      <c r="L55" s="26">
        <f t="shared" si="6"/>
        <v>25</v>
      </c>
      <c r="M55" s="26">
        <f t="shared" si="6"/>
        <v>771.79</v>
      </c>
      <c r="N55" s="26">
        <f t="shared" si="6"/>
        <v>0.19</v>
      </c>
      <c r="O55" s="26">
        <f t="shared" si="6"/>
        <v>0.19</v>
      </c>
      <c r="P55" s="26">
        <f t="shared" si="6"/>
        <v>3.24</v>
      </c>
      <c r="Q55" s="26">
        <f t="shared" si="6"/>
        <v>6.07</v>
      </c>
      <c r="R55" s="26">
        <f t="shared" si="6"/>
        <v>15.39</v>
      </c>
    </row>
    <row r="56" spans="1:18" x14ac:dyDescent="0.25">
      <c r="B56" s="4" t="s">
        <v>43</v>
      </c>
    </row>
    <row r="57" spans="1:18" s="23" customFormat="1" x14ac:dyDescent="0.25">
      <c r="A57" s="20" t="str">
        <f>"27/10"</f>
        <v>27/10</v>
      </c>
      <c r="B57" s="21" t="s">
        <v>34</v>
      </c>
      <c r="C57" s="28" t="s">
        <v>83</v>
      </c>
      <c r="D57" s="22">
        <v>0.15</v>
      </c>
      <c r="E57" s="22">
        <v>0.04</v>
      </c>
      <c r="F57" s="22">
        <v>7.44</v>
      </c>
      <c r="G57" s="37">
        <v>29.067975000000001</v>
      </c>
      <c r="H57" s="22">
        <v>0.22</v>
      </c>
      <c r="I57" s="22">
        <v>0</v>
      </c>
      <c r="J57" s="22">
        <v>0</v>
      </c>
      <c r="K57" s="22">
        <v>0.02</v>
      </c>
      <c r="L57" s="22">
        <v>0</v>
      </c>
      <c r="M57" s="22">
        <v>0</v>
      </c>
      <c r="N57" s="22">
        <v>0</v>
      </c>
      <c r="O57" s="22">
        <v>0</v>
      </c>
      <c r="P57" s="22">
        <v>0</v>
      </c>
      <c r="Q57" s="22">
        <v>0</v>
      </c>
      <c r="R57" s="22">
        <v>0</v>
      </c>
    </row>
    <row r="58" spans="1:18" s="23" customFormat="1" x14ac:dyDescent="0.25">
      <c r="A58" s="20" t="str">
        <f>"10/5"</f>
        <v>10/5</v>
      </c>
      <c r="B58" s="21" t="s">
        <v>54</v>
      </c>
      <c r="C58" s="29" t="s">
        <v>92</v>
      </c>
      <c r="D58" s="22">
        <v>21.2</v>
      </c>
      <c r="E58" s="22">
        <v>12.11</v>
      </c>
      <c r="F58" s="22">
        <v>21.61</v>
      </c>
      <c r="G58" s="37">
        <v>281.06686194020358</v>
      </c>
      <c r="H58" s="22">
        <v>176.58</v>
      </c>
      <c r="I58" s="22">
        <v>25.99</v>
      </c>
      <c r="J58" s="22">
        <v>230.42</v>
      </c>
      <c r="K58" s="22">
        <v>0.65</v>
      </c>
      <c r="L58" s="22">
        <v>69.650000000000006</v>
      </c>
      <c r="M58" s="22">
        <v>34.799999999999997</v>
      </c>
      <c r="N58" s="22">
        <v>0.05</v>
      </c>
      <c r="O58" s="22">
        <v>0.28999999999999998</v>
      </c>
      <c r="P58" s="22">
        <v>0.52</v>
      </c>
      <c r="Q58" s="22">
        <v>4.93</v>
      </c>
      <c r="R58" s="22">
        <v>0.28999999999999998</v>
      </c>
    </row>
    <row r="59" spans="1:18" s="11" customFormat="1" x14ac:dyDescent="0.25">
      <c r="A59" s="17" t="str">
        <f>"27/12"</f>
        <v>27/12</v>
      </c>
      <c r="B59" s="18" t="s">
        <v>55</v>
      </c>
      <c r="C59" s="29" t="str">
        <f>"70"</f>
        <v>70</v>
      </c>
      <c r="D59" s="19">
        <v>4.4800000000000004</v>
      </c>
      <c r="E59" s="19">
        <v>4.4000000000000004</v>
      </c>
      <c r="F59" s="19">
        <v>27.23</v>
      </c>
      <c r="G59" s="38">
        <v>166.0607024246153</v>
      </c>
      <c r="H59" s="19">
        <v>7.45</v>
      </c>
      <c r="I59" s="19">
        <v>6.01</v>
      </c>
      <c r="J59" s="19">
        <v>34.94</v>
      </c>
      <c r="K59" s="19">
        <v>0.46</v>
      </c>
      <c r="L59" s="19">
        <v>3.16</v>
      </c>
      <c r="M59" s="19">
        <v>0.95</v>
      </c>
      <c r="N59" s="19">
        <v>0.05</v>
      </c>
      <c r="O59" s="19">
        <v>0.02</v>
      </c>
      <c r="P59" s="19">
        <v>0.41</v>
      </c>
      <c r="Q59" s="19">
        <v>1.35</v>
      </c>
      <c r="R59" s="19">
        <v>0</v>
      </c>
    </row>
    <row r="60" spans="1:18" s="12" customFormat="1" x14ac:dyDescent="0.25">
      <c r="A60" s="24"/>
      <c r="B60" s="25" t="s">
        <v>95</v>
      </c>
      <c r="C60" s="32">
        <v>350</v>
      </c>
      <c r="D60" s="26">
        <f t="shared" ref="D60:R60" si="7">SUM(D57:D59)</f>
        <v>25.83</v>
      </c>
      <c r="E60" s="26">
        <f t="shared" si="7"/>
        <v>16.549999999999997</v>
      </c>
      <c r="F60" s="26">
        <f t="shared" si="7"/>
        <v>56.28</v>
      </c>
      <c r="G60" s="39">
        <f t="shared" si="7"/>
        <v>476.19553936481884</v>
      </c>
      <c r="H60" s="26">
        <f t="shared" si="7"/>
        <v>184.25</v>
      </c>
      <c r="I60" s="26">
        <f t="shared" si="7"/>
        <v>32</v>
      </c>
      <c r="J60" s="26">
        <f t="shared" si="7"/>
        <v>265.36</v>
      </c>
      <c r="K60" s="26">
        <f t="shared" si="7"/>
        <v>1.1300000000000001</v>
      </c>
      <c r="L60" s="26">
        <f t="shared" si="7"/>
        <v>72.81</v>
      </c>
      <c r="M60" s="26">
        <f t="shared" si="7"/>
        <v>35.75</v>
      </c>
      <c r="N60" s="26">
        <f t="shared" si="7"/>
        <v>0.1</v>
      </c>
      <c r="O60" s="26">
        <f t="shared" si="7"/>
        <v>0.31</v>
      </c>
      <c r="P60" s="26">
        <f t="shared" si="7"/>
        <v>0.92999999999999994</v>
      </c>
      <c r="Q60" s="26">
        <f t="shared" si="7"/>
        <v>6.2799999999999994</v>
      </c>
      <c r="R60" s="26">
        <f t="shared" si="7"/>
        <v>0.28999999999999998</v>
      </c>
    </row>
    <row r="61" spans="1:18" s="12" customFormat="1" x14ac:dyDescent="0.25">
      <c r="A61" s="24"/>
      <c r="B61" s="25" t="s">
        <v>47</v>
      </c>
      <c r="C61" s="32">
        <f t="shared" ref="C61:R61" si="8">C44+C47+C55+C60</f>
        <v>1285</v>
      </c>
      <c r="D61" s="32">
        <f t="shared" si="8"/>
        <v>46.01</v>
      </c>
      <c r="E61" s="32">
        <f t="shared" si="8"/>
        <v>37.159999999999997</v>
      </c>
      <c r="F61" s="32">
        <f t="shared" si="8"/>
        <v>171.57999999999998</v>
      </c>
      <c r="G61" s="46">
        <f t="shared" si="8"/>
        <v>1190.112316941892</v>
      </c>
      <c r="H61" s="32">
        <f t="shared" si="8"/>
        <v>348.39</v>
      </c>
      <c r="I61" s="32">
        <f t="shared" si="8"/>
        <v>134.87</v>
      </c>
      <c r="J61" s="32">
        <f t="shared" si="8"/>
        <v>602.61</v>
      </c>
      <c r="K61" s="32">
        <f t="shared" si="8"/>
        <v>6.3999999999999995</v>
      </c>
      <c r="L61" s="32">
        <f t="shared" si="8"/>
        <v>134.01</v>
      </c>
      <c r="M61" s="32">
        <f t="shared" si="8"/>
        <v>871.46999999999991</v>
      </c>
      <c r="N61" s="32">
        <f t="shared" si="8"/>
        <v>0.48</v>
      </c>
      <c r="O61" s="32">
        <f t="shared" si="8"/>
        <v>0.64999999999999991</v>
      </c>
      <c r="P61" s="32">
        <f t="shared" si="8"/>
        <v>5.6999999999999993</v>
      </c>
      <c r="Q61" s="32">
        <f t="shared" si="8"/>
        <v>15.84</v>
      </c>
      <c r="R61" s="32">
        <f t="shared" si="8"/>
        <v>31.58</v>
      </c>
    </row>
    <row r="63" spans="1:18" x14ac:dyDescent="0.25">
      <c r="B63" s="44" t="s">
        <v>100</v>
      </c>
    </row>
    <row r="64" spans="1:18" x14ac:dyDescent="0.25">
      <c r="B64" s="16" t="s">
        <v>30</v>
      </c>
    </row>
    <row r="65" spans="1:18" s="72" customFormat="1" x14ac:dyDescent="0.25">
      <c r="A65" s="73" t="str">
        <f>"-"</f>
        <v>-</v>
      </c>
      <c r="B65" s="74" t="s">
        <v>31</v>
      </c>
      <c r="C65" s="28" t="str">
        <f>"30"</f>
        <v>30</v>
      </c>
      <c r="D65" s="75">
        <v>2.31</v>
      </c>
      <c r="E65" s="75">
        <v>0.9</v>
      </c>
      <c r="F65" s="75">
        <v>15.99</v>
      </c>
      <c r="G65" s="37">
        <v>80.855999999999995</v>
      </c>
      <c r="H65" s="75">
        <v>6.6</v>
      </c>
      <c r="I65" s="75">
        <v>9.9</v>
      </c>
      <c r="J65" s="75">
        <v>25.5</v>
      </c>
      <c r="K65" s="75">
        <v>0.6</v>
      </c>
      <c r="L65" s="75">
        <v>0</v>
      </c>
      <c r="M65" s="75">
        <v>0</v>
      </c>
      <c r="N65" s="75">
        <v>0.05</v>
      </c>
      <c r="O65" s="75">
        <v>0.02</v>
      </c>
      <c r="P65" s="75">
        <v>0.48</v>
      </c>
      <c r="Q65" s="75">
        <v>0.9</v>
      </c>
      <c r="R65" s="75">
        <v>0</v>
      </c>
    </row>
    <row r="66" spans="1:18" s="23" customFormat="1" x14ac:dyDescent="0.25">
      <c r="A66" s="20" t="str">
        <f>"-"</f>
        <v>-</v>
      </c>
      <c r="B66" s="21" t="s">
        <v>32</v>
      </c>
      <c r="C66" s="28" t="str">
        <f>"5"</f>
        <v>5</v>
      </c>
      <c r="D66" s="22">
        <v>0.04</v>
      </c>
      <c r="E66" s="22">
        <v>3.63</v>
      </c>
      <c r="F66" s="22">
        <v>7.0000000000000007E-2</v>
      </c>
      <c r="G66" s="37">
        <v>33.031999999999996</v>
      </c>
      <c r="H66" s="22">
        <v>1.2</v>
      </c>
      <c r="I66" s="22">
        <v>0</v>
      </c>
      <c r="J66" s="22">
        <v>1.5</v>
      </c>
      <c r="K66" s="22">
        <v>0.01</v>
      </c>
      <c r="L66" s="22">
        <v>20</v>
      </c>
      <c r="M66" s="22">
        <v>15</v>
      </c>
      <c r="N66" s="22">
        <v>0</v>
      </c>
      <c r="O66" s="22">
        <v>0.01</v>
      </c>
      <c r="P66" s="22">
        <v>0.01</v>
      </c>
      <c r="Q66" s="22">
        <v>0.01</v>
      </c>
      <c r="R66" s="22">
        <v>0</v>
      </c>
    </row>
    <row r="67" spans="1:18" s="23" customFormat="1" x14ac:dyDescent="0.25">
      <c r="A67" s="20" t="str">
        <f>"31/10"</f>
        <v>31/10</v>
      </c>
      <c r="B67" s="21" t="s">
        <v>121</v>
      </c>
      <c r="C67" s="28" t="s">
        <v>86</v>
      </c>
      <c r="D67" s="22">
        <v>1.21</v>
      </c>
      <c r="E67" s="22">
        <v>0.96</v>
      </c>
      <c r="F67" s="22">
        <v>9.2100000000000009</v>
      </c>
      <c r="G67" s="37">
        <v>48.415424999999999</v>
      </c>
      <c r="H67" s="22">
        <v>43.87</v>
      </c>
      <c r="I67" s="22">
        <v>4.99</v>
      </c>
      <c r="J67" s="22">
        <v>31.39</v>
      </c>
      <c r="K67" s="22">
        <v>0.06</v>
      </c>
      <c r="L67" s="22">
        <v>7.5</v>
      </c>
      <c r="M67" s="22">
        <v>3.38</v>
      </c>
      <c r="N67" s="22">
        <v>0.01</v>
      </c>
      <c r="O67" s="22">
        <v>0.05</v>
      </c>
      <c r="P67" s="22">
        <v>0.03</v>
      </c>
      <c r="Q67" s="22">
        <v>0.3</v>
      </c>
      <c r="R67" s="22">
        <v>0.2</v>
      </c>
    </row>
    <row r="68" spans="1:18" s="11" customFormat="1" ht="31.5" x14ac:dyDescent="0.25">
      <c r="A68" s="17" t="str">
        <f>"5/4"</f>
        <v>5/4</v>
      </c>
      <c r="B68" s="18" t="s">
        <v>56</v>
      </c>
      <c r="C68" s="29" t="s">
        <v>84</v>
      </c>
      <c r="D68" s="19">
        <v>3.98</v>
      </c>
      <c r="E68" s="19">
        <v>3.45</v>
      </c>
      <c r="F68" s="19">
        <v>22.16</v>
      </c>
      <c r="G68" s="38">
        <v>134.387619</v>
      </c>
      <c r="H68" s="19">
        <v>69.53</v>
      </c>
      <c r="I68" s="19">
        <v>11.14</v>
      </c>
      <c r="J68" s="19">
        <v>65.760000000000005</v>
      </c>
      <c r="K68" s="19">
        <v>0.28999999999999998</v>
      </c>
      <c r="L68" s="19">
        <v>14.4</v>
      </c>
      <c r="M68" s="19">
        <v>12</v>
      </c>
      <c r="N68" s="19">
        <v>0.04</v>
      </c>
      <c r="O68" s="19">
        <v>0.08</v>
      </c>
      <c r="P68" s="19">
        <v>0.28000000000000003</v>
      </c>
      <c r="Q68" s="19">
        <v>1.21</v>
      </c>
      <c r="R68" s="19">
        <v>0.31</v>
      </c>
    </row>
    <row r="69" spans="1:18" s="12" customFormat="1" x14ac:dyDescent="0.25">
      <c r="A69" s="24"/>
      <c r="B69" s="25" t="s">
        <v>95</v>
      </c>
      <c r="C69" s="32">
        <v>335</v>
      </c>
      <c r="D69" s="26">
        <f t="shared" ref="D69:R69" si="9">SUM(D65:D68)</f>
        <v>7.54</v>
      </c>
      <c r="E69" s="26">
        <f t="shared" si="9"/>
        <v>8.9400000000000013</v>
      </c>
      <c r="F69" s="26">
        <f t="shared" si="9"/>
        <v>47.43</v>
      </c>
      <c r="G69" s="39">
        <f t="shared" si="9"/>
        <v>296.69104400000003</v>
      </c>
      <c r="H69" s="26">
        <f t="shared" si="9"/>
        <v>121.19999999999999</v>
      </c>
      <c r="I69" s="26">
        <f t="shared" si="9"/>
        <v>26.03</v>
      </c>
      <c r="J69" s="26">
        <f t="shared" si="9"/>
        <v>124.15</v>
      </c>
      <c r="K69" s="26">
        <f t="shared" si="9"/>
        <v>0.96</v>
      </c>
      <c r="L69" s="26">
        <f t="shared" si="9"/>
        <v>41.9</v>
      </c>
      <c r="M69" s="26">
        <f t="shared" si="9"/>
        <v>30.38</v>
      </c>
      <c r="N69" s="26">
        <f t="shared" si="9"/>
        <v>0.1</v>
      </c>
      <c r="O69" s="26">
        <f t="shared" si="9"/>
        <v>0.16</v>
      </c>
      <c r="P69" s="26">
        <f t="shared" si="9"/>
        <v>0.8</v>
      </c>
      <c r="Q69" s="26">
        <f t="shared" si="9"/>
        <v>2.42</v>
      </c>
      <c r="R69" s="26">
        <f t="shared" si="9"/>
        <v>0.51</v>
      </c>
    </row>
    <row r="70" spans="1:18" x14ac:dyDescent="0.25">
      <c r="B70" s="16" t="s">
        <v>96</v>
      </c>
    </row>
    <row r="71" spans="1:18" s="11" customFormat="1" x14ac:dyDescent="0.25">
      <c r="A71" s="17" t="str">
        <f>"1"</f>
        <v>1</v>
      </c>
      <c r="B71" s="18" t="s">
        <v>57</v>
      </c>
      <c r="C71" s="29" t="str">
        <f>"100"</f>
        <v>100</v>
      </c>
      <c r="D71" s="19">
        <v>0.05</v>
      </c>
      <c r="E71" s="19">
        <v>0</v>
      </c>
      <c r="F71" s="19">
        <v>9.35</v>
      </c>
      <c r="G71" s="38">
        <v>38.514959999999995</v>
      </c>
      <c r="H71" s="19">
        <v>0</v>
      </c>
      <c r="I71" s="19">
        <v>0</v>
      </c>
      <c r="J71" s="19">
        <v>0</v>
      </c>
      <c r="K71" s="19">
        <v>0</v>
      </c>
      <c r="L71" s="19">
        <v>0</v>
      </c>
      <c r="M71" s="19">
        <v>0</v>
      </c>
      <c r="N71" s="19">
        <v>0</v>
      </c>
      <c r="O71" s="19">
        <v>0</v>
      </c>
      <c r="P71" s="19">
        <v>0</v>
      </c>
      <c r="Q71" s="19">
        <v>0</v>
      </c>
      <c r="R71" s="19">
        <v>0</v>
      </c>
    </row>
    <row r="72" spans="1:18" s="12" customFormat="1" x14ac:dyDescent="0.25">
      <c r="A72" s="24"/>
      <c r="B72" s="25" t="s">
        <v>95</v>
      </c>
      <c r="C72" s="32">
        <v>100</v>
      </c>
      <c r="D72" s="26">
        <v>0.05</v>
      </c>
      <c r="E72" s="26">
        <v>0</v>
      </c>
      <c r="F72" s="26">
        <v>9.35</v>
      </c>
      <c r="G72" s="39">
        <v>38.51</v>
      </c>
      <c r="H72" s="26">
        <v>0</v>
      </c>
      <c r="I72" s="26">
        <v>0</v>
      </c>
      <c r="J72" s="26">
        <v>0</v>
      </c>
      <c r="K72" s="26">
        <v>0</v>
      </c>
      <c r="L72" s="26">
        <v>0</v>
      </c>
      <c r="M72" s="26">
        <v>0</v>
      </c>
      <c r="N72" s="26">
        <v>0</v>
      </c>
      <c r="O72" s="26">
        <v>0</v>
      </c>
      <c r="P72" s="26">
        <v>0</v>
      </c>
      <c r="Q72" s="26">
        <v>0</v>
      </c>
      <c r="R72" s="26">
        <v>0</v>
      </c>
    </row>
    <row r="73" spans="1:18" x14ac:dyDescent="0.25">
      <c r="B73" s="16" t="s">
        <v>36</v>
      </c>
    </row>
    <row r="74" spans="1:18" s="23" customFormat="1" x14ac:dyDescent="0.25">
      <c r="A74" s="20" t="str">
        <f>"-"</f>
        <v>-</v>
      </c>
      <c r="B74" s="21" t="s">
        <v>37</v>
      </c>
      <c r="C74" s="28" t="str">
        <f>"20"</f>
        <v>20</v>
      </c>
      <c r="D74" s="22">
        <v>1.32</v>
      </c>
      <c r="E74" s="22">
        <v>0.13</v>
      </c>
      <c r="F74" s="22">
        <v>9.3800000000000008</v>
      </c>
      <c r="G74" s="37">
        <v>44.780199999999994</v>
      </c>
      <c r="H74" s="22">
        <v>0</v>
      </c>
      <c r="I74" s="22">
        <v>0</v>
      </c>
      <c r="J74" s="22">
        <v>0</v>
      </c>
      <c r="K74" s="22">
        <v>0</v>
      </c>
      <c r="L74" s="22">
        <v>0</v>
      </c>
      <c r="M74" s="22">
        <v>0</v>
      </c>
      <c r="N74" s="22">
        <v>0</v>
      </c>
      <c r="O74" s="22">
        <v>0</v>
      </c>
      <c r="P74" s="22">
        <v>0</v>
      </c>
      <c r="Q74" s="22">
        <v>0</v>
      </c>
      <c r="R74" s="22">
        <v>0</v>
      </c>
    </row>
    <row r="75" spans="1:18" s="23" customFormat="1" x14ac:dyDescent="0.25">
      <c r="A75" s="20" t="str">
        <f>"-"</f>
        <v>-</v>
      </c>
      <c r="B75" s="21" t="s">
        <v>38</v>
      </c>
      <c r="C75" s="28" t="str">
        <f>"10"</f>
        <v>10</v>
      </c>
      <c r="D75" s="22">
        <v>0.66</v>
      </c>
      <c r="E75" s="22">
        <v>0.12</v>
      </c>
      <c r="F75" s="22">
        <v>4.17</v>
      </c>
      <c r="G75" s="37">
        <v>19.338000000000001</v>
      </c>
      <c r="H75" s="22">
        <v>3.5</v>
      </c>
      <c r="I75" s="22">
        <v>4.7</v>
      </c>
      <c r="J75" s="22">
        <v>15.8</v>
      </c>
      <c r="K75" s="22">
        <v>0.39</v>
      </c>
      <c r="L75" s="22">
        <v>0</v>
      </c>
      <c r="M75" s="22">
        <v>0.5</v>
      </c>
      <c r="N75" s="22">
        <v>0.02</v>
      </c>
      <c r="O75" s="22">
        <v>0.01</v>
      </c>
      <c r="P75" s="22">
        <v>7.0000000000000007E-2</v>
      </c>
      <c r="Q75" s="22">
        <v>0.2</v>
      </c>
      <c r="R75" s="22">
        <v>0</v>
      </c>
    </row>
    <row r="76" spans="1:18" s="23" customFormat="1" x14ac:dyDescent="0.25">
      <c r="A76" s="20" t="str">
        <f>"6/10"</f>
        <v>6/10</v>
      </c>
      <c r="B76" s="21" t="s">
        <v>39</v>
      </c>
      <c r="C76" s="28" t="s">
        <v>85</v>
      </c>
      <c r="D76" s="22">
        <v>0.76</v>
      </c>
      <c r="E76" s="22">
        <v>0.04</v>
      </c>
      <c r="F76" s="22">
        <v>17.38</v>
      </c>
      <c r="G76" s="37">
        <v>65.699190000000002</v>
      </c>
      <c r="H76" s="22">
        <v>23.5</v>
      </c>
      <c r="I76" s="22">
        <v>14.96</v>
      </c>
      <c r="J76" s="22">
        <v>20.37</v>
      </c>
      <c r="K76" s="22">
        <v>0.49</v>
      </c>
      <c r="L76" s="22">
        <v>0</v>
      </c>
      <c r="M76" s="22">
        <v>472.5</v>
      </c>
      <c r="N76" s="22">
        <v>0.01</v>
      </c>
      <c r="O76" s="22">
        <v>0.03</v>
      </c>
      <c r="P76" s="22">
        <v>0.38</v>
      </c>
      <c r="Q76" s="22">
        <v>0.59</v>
      </c>
      <c r="R76" s="22">
        <v>0.24</v>
      </c>
    </row>
    <row r="77" spans="1:18" s="23" customFormat="1" ht="31.5" x14ac:dyDescent="0.25">
      <c r="A77" s="20" t="str">
        <f>"16/2"</f>
        <v>16/2</v>
      </c>
      <c r="B77" s="21" t="s">
        <v>58</v>
      </c>
      <c r="C77" s="28" t="str">
        <f>"150"</f>
        <v>150</v>
      </c>
      <c r="D77" s="22">
        <v>3.16</v>
      </c>
      <c r="E77" s="22">
        <v>1.84</v>
      </c>
      <c r="F77" s="22">
        <v>13.19</v>
      </c>
      <c r="G77" s="37">
        <v>78.816960000000009</v>
      </c>
      <c r="H77" s="22">
        <v>20.74</v>
      </c>
      <c r="I77" s="22">
        <v>21.78</v>
      </c>
      <c r="J77" s="22">
        <v>59.44</v>
      </c>
      <c r="K77" s="22">
        <v>1.1499999999999999</v>
      </c>
      <c r="L77" s="22">
        <v>0</v>
      </c>
      <c r="M77" s="22">
        <v>654.48</v>
      </c>
      <c r="N77" s="22">
        <v>0.12</v>
      </c>
      <c r="O77" s="22">
        <v>0.04</v>
      </c>
      <c r="P77" s="22">
        <v>0.62</v>
      </c>
      <c r="Q77" s="22">
        <v>1.42</v>
      </c>
      <c r="R77" s="22">
        <v>2.76</v>
      </c>
    </row>
    <row r="78" spans="1:18" s="23" customFormat="1" ht="31.5" x14ac:dyDescent="0.25">
      <c r="A78" s="20" t="str">
        <f>"46/3"</f>
        <v>46/3</v>
      </c>
      <c r="B78" s="21" t="s">
        <v>59</v>
      </c>
      <c r="C78" s="28" t="str">
        <f>"120"</f>
        <v>120</v>
      </c>
      <c r="D78" s="22">
        <v>4.24</v>
      </c>
      <c r="E78" s="22">
        <v>2.38</v>
      </c>
      <c r="F78" s="22">
        <v>27.29</v>
      </c>
      <c r="G78" s="37">
        <v>147.1521396</v>
      </c>
      <c r="H78" s="22">
        <v>8.43</v>
      </c>
      <c r="I78" s="22">
        <v>5.74</v>
      </c>
      <c r="J78" s="22">
        <v>31.86</v>
      </c>
      <c r="K78" s="22">
        <v>0.57999999999999996</v>
      </c>
      <c r="L78" s="22">
        <v>7.2</v>
      </c>
      <c r="M78" s="22">
        <v>7.2</v>
      </c>
      <c r="N78" s="22">
        <v>0.05</v>
      </c>
      <c r="O78" s="22">
        <v>0.02</v>
      </c>
      <c r="P78" s="22">
        <v>0.39</v>
      </c>
      <c r="Q78" s="22">
        <v>1.19</v>
      </c>
      <c r="R78" s="22">
        <v>0</v>
      </c>
    </row>
    <row r="79" spans="1:18" s="57" customFormat="1" ht="31.5" x14ac:dyDescent="0.25">
      <c r="A79" s="58" t="str">
        <f>"1/27"</f>
        <v>1/27</v>
      </c>
      <c r="B79" s="59" t="s">
        <v>64</v>
      </c>
      <c r="C79" s="29" t="str">
        <f>"50"</f>
        <v>50</v>
      </c>
      <c r="D79" s="60">
        <v>8.49</v>
      </c>
      <c r="E79" s="60">
        <v>10.130000000000001</v>
      </c>
      <c r="F79" s="60">
        <v>6.56</v>
      </c>
      <c r="G79" s="38">
        <v>151.091081</v>
      </c>
      <c r="H79" s="60">
        <v>8.9700000000000006</v>
      </c>
      <c r="I79" s="60">
        <v>11.93</v>
      </c>
      <c r="J79" s="60">
        <v>81.28</v>
      </c>
      <c r="K79" s="60">
        <v>1.1399999999999999</v>
      </c>
      <c r="L79" s="60">
        <v>17.850000000000001</v>
      </c>
      <c r="M79" s="60">
        <v>2.48</v>
      </c>
      <c r="N79" s="60">
        <v>0.03</v>
      </c>
      <c r="O79" s="60">
        <v>0.06</v>
      </c>
      <c r="P79" s="60">
        <v>2.48</v>
      </c>
      <c r="Q79" s="60">
        <v>4.79</v>
      </c>
      <c r="R79" s="60">
        <v>0.3</v>
      </c>
    </row>
    <row r="80" spans="1:18" s="12" customFormat="1" x14ac:dyDescent="0.25">
      <c r="A80" s="24"/>
      <c r="B80" s="25" t="s">
        <v>95</v>
      </c>
      <c r="C80" s="32">
        <v>500</v>
      </c>
      <c r="D80" s="26">
        <f t="shared" ref="D80:R80" si="10">SUM(D74:D79)</f>
        <v>18.630000000000003</v>
      </c>
      <c r="E80" s="26">
        <f t="shared" si="10"/>
        <v>14.64</v>
      </c>
      <c r="F80" s="26">
        <f t="shared" si="10"/>
        <v>77.97</v>
      </c>
      <c r="G80" s="39">
        <f t="shared" si="10"/>
        <v>506.87757060000001</v>
      </c>
      <c r="H80" s="26">
        <f t="shared" si="10"/>
        <v>65.14</v>
      </c>
      <c r="I80" s="26">
        <f t="shared" si="10"/>
        <v>59.11</v>
      </c>
      <c r="J80" s="26">
        <f t="shared" si="10"/>
        <v>208.75</v>
      </c>
      <c r="K80" s="26">
        <f t="shared" si="10"/>
        <v>3.75</v>
      </c>
      <c r="L80" s="26">
        <f t="shared" si="10"/>
        <v>25.05</v>
      </c>
      <c r="M80" s="26">
        <f t="shared" si="10"/>
        <v>1137.1600000000001</v>
      </c>
      <c r="N80" s="26">
        <f t="shared" si="10"/>
        <v>0.23</v>
      </c>
      <c r="O80" s="26">
        <f t="shared" si="10"/>
        <v>0.16</v>
      </c>
      <c r="P80" s="26">
        <f t="shared" si="10"/>
        <v>3.94</v>
      </c>
      <c r="Q80" s="26">
        <f t="shared" si="10"/>
        <v>8.19</v>
      </c>
      <c r="R80" s="26">
        <f t="shared" si="10"/>
        <v>3.3</v>
      </c>
    </row>
    <row r="81" spans="1:18" x14ac:dyDescent="0.25">
      <c r="B81" s="4" t="s">
        <v>43</v>
      </c>
    </row>
    <row r="82" spans="1:18" s="23" customFormat="1" x14ac:dyDescent="0.25">
      <c r="A82" s="20" t="str">
        <f>"-"</f>
        <v>-</v>
      </c>
      <c r="B82" s="21" t="s">
        <v>37</v>
      </c>
      <c r="C82" s="28" t="str">
        <f>"30"</f>
        <v>30</v>
      </c>
      <c r="D82" s="22">
        <v>1.98</v>
      </c>
      <c r="E82" s="22">
        <v>0.2</v>
      </c>
      <c r="F82" s="22">
        <v>14.07</v>
      </c>
      <c r="G82" s="37">
        <v>67.170299999999997</v>
      </c>
      <c r="H82" s="22">
        <v>0</v>
      </c>
      <c r="I82" s="22">
        <v>0</v>
      </c>
      <c r="J82" s="22">
        <v>0</v>
      </c>
      <c r="K82" s="22">
        <v>0</v>
      </c>
      <c r="L82" s="22">
        <v>0</v>
      </c>
      <c r="M82" s="22">
        <v>0</v>
      </c>
      <c r="N82" s="22">
        <v>0</v>
      </c>
      <c r="O82" s="22">
        <v>0</v>
      </c>
      <c r="P82" s="22">
        <v>0</v>
      </c>
      <c r="Q82" s="22">
        <v>0</v>
      </c>
      <c r="R82" s="22">
        <v>0</v>
      </c>
    </row>
    <row r="83" spans="1:18" s="23" customFormat="1" x14ac:dyDescent="0.25">
      <c r="A83" s="20" t="str">
        <f>"29/10"</f>
        <v>29/10</v>
      </c>
      <c r="B83" s="21" t="s">
        <v>48</v>
      </c>
      <c r="C83" s="28" t="s">
        <v>87</v>
      </c>
      <c r="D83" s="22">
        <v>0.18</v>
      </c>
      <c r="E83" s="22">
        <v>0.04</v>
      </c>
      <c r="F83" s="22">
        <v>7.44</v>
      </c>
      <c r="G83" s="37">
        <v>29.693707317073155</v>
      </c>
      <c r="H83" s="22">
        <v>1.63</v>
      </c>
      <c r="I83" s="22">
        <v>0.42</v>
      </c>
      <c r="J83" s="22">
        <v>0.75</v>
      </c>
      <c r="K83" s="22">
        <v>0.04</v>
      </c>
      <c r="L83" s="22">
        <v>0</v>
      </c>
      <c r="M83" s="22">
        <v>0.33</v>
      </c>
      <c r="N83" s="22">
        <v>0</v>
      </c>
      <c r="O83" s="22">
        <v>0</v>
      </c>
      <c r="P83" s="22">
        <v>0</v>
      </c>
      <c r="Q83" s="22">
        <v>0.01</v>
      </c>
      <c r="R83" s="22">
        <v>0.59</v>
      </c>
    </row>
    <row r="84" spans="1:18" s="23" customFormat="1" ht="35.25" customHeight="1" x14ac:dyDescent="0.25">
      <c r="A84" s="61" t="s">
        <v>114</v>
      </c>
      <c r="B84" s="62" t="s">
        <v>74</v>
      </c>
      <c r="C84" s="63">
        <v>150</v>
      </c>
      <c r="D84" s="63">
        <v>3.89</v>
      </c>
      <c r="E84" s="63">
        <v>4.37</v>
      </c>
      <c r="F84" s="63">
        <v>30.38</v>
      </c>
      <c r="G84" s="38">
        <v>175.64582399999998</v>
      </c>
      <c r="H84" s="63">
        <v>70.36</v>
      </c>
      <c r="I84" s="63">
        <v>23.23</v>
      </c>
      <c r="J84" s="63">
        <v>94.42</v>
      </c>
      <c r="K84" s="63">
        <v>0.4</v>
      </c>
      <c r="L84" s="63">
        <v>26.25</v>
      </c>
      <c r="M84" s="63">
        <v>15.19</v>
      </c>
      <c r="N84" s="63">
        <v>0.04</v>
      </c>
      <c r="O84" s="63">
        <v>0.09</v>
      </c>
      <c r="P84" s="63">
        <v>0.5</v>
      </c>
      <c r="Q84" s="63">
        <v>1.55</v>
      </c>
      <c r="R84" s="63">
        <v>0.28999999999999998</v>
      </c>
    </row>
    <row r="85" spans="1:18" s="11" customFormat="1" x14ac:dyDescent="0.25">
      <c r="A85" s="17" t="str">
        <f>"-"</f>
        <v>-</v>
      </c>
      <c r="B85" s="18" t="s">
        <v>46</v>
      </c>
      <c r="C85" s="29" t="str">
        <f>"100"</f>
        <v>100</v>
      </c>
      <c r="D85" s="19">
        <v>0.4</v>
      </c>
      <c r="E85" s="19">
        <v>0.4</v>
      </c>
      <c r="F85" s="19">
        <v>11.6</v>
      </c>
      <c r="G85" s="38">
        <v>48.68</v>
      </c>
      <c r="H85" s="19">
        <v>16</v>
      </c>
      <c r="I85" s="19">
        <v>9</v>
      </c>
      <c r="J85" s="19">
        <v>11</v>
      </c>
      <c r="K85" s="19">
        <v>2.2000000000000002</v>
      </c>
      <c r="L85" s="19">
        <v>0</v>
      </c>
      <c r="M85" s="19">
        <v>30</v>
      </c>
      <c r="N85" s="19">
        <v>0.03</v>
      </c>
      <c r="O85" s="19">
        <v>0.02</v>
      </c>
      <c r="P85" s="19">
        <v>0.3</v>
      </c>
      <c r="Q85" s="19">
        <v>0.4</v>
      </c>
      <c r="R85" s="19">
        <v>10</v>
      </c>
    </row>
    <row r="86" spans="1:18" s="12" customFormat="1" x14ac:dyDescent="0.25">
      <c r="A86" s="24"/>
      <c r="B86" s="25" t="s">
        <v>95</v>
      </c>
      <c r="C86" s="32">
        <v>430</v>
      </c>
      <c r="D86" s="26">
        <f>SUM(D82:D85)</f>
        <v>6.4500000000000011</v>
      </c>
      <c r="E86" s="26">
        <f t="shared" ref="E86:R86" si="11">SUM(E82:E85)</f>
        <v>5.0100000000000007</v>
      </c>
      <c r="F86" s="26">
        <f t="shared" si="11"/>
        <v>63.49</v>
      </c>
      <c r="G86" s="39">
        <f t="shared" si="11"/>
        <v>321.18983131707313</v>
      </c>
      <c r="H86" s="26">
        <f t="shared" si="11"/>
        <v>87.99</v>
      </c>
      <c r="I86" s="26">
        <f t="shared" si="11"/>
        <v>32.650000000000006</v>
      </c>
      <c r="J86" s="26">
        <f t="shared" si="11"/>
        <v>106.17</v>
      </c>
      <c r="K86" s="26">
        <f t="shared" si="11"/>
        <v>2.64</v>
      </c>
      <c r="L86" s="26">
        <f t="shared" si="11"/>
        <v>26.25</v>
      </c>
      <c r="M86" s="26">
        <f t="shared" si="11"/>
        <v>45.519999999999996</v>
      </c>
      <c r="N86" s="26">
        <f t="shared" si="11"/>
        <v>7.0000000000000007E-2</v>
      </c>
      <c r="O86" s="26">
        <f t="shared" si="11"/>
        <v>0.11</v>
      </c>
      <c r="P86" s="26">
        <f t="shared" si="11"/>
        <v>0.8</v>
      </c>
      <c r="Q86" s="26">
        <f t="shared" si="11"/>
        <v>1.96</v>
      </c>
      <c r="R86" s="26">
        <f t="shared" si="11"/>
        <v>10.879999999999999</v>
      </c>
    </row>
    <row r="87" spans="1:18" s="12" customFormat="1" x14ac:dyDescent="0.25">
      <c r="A87" s="24"/>
      <c r="B87" s="25" t="s">
        <v>47</v>
      </c>
      <c r="C87" s="32">
        <f t="shared" ref="C87:R87" si="12">C69+C72+C80+C86</f>
        <v>1365</v>
      </c>
      <c r="D87" s="32">
        <f t="shared" si="12"/>
        <v>32.67</v>
      </c>
      <c r="E87" s="32">
        <f t="shared" si="12"/>
        <v>28.590000000000003</v>
      </c>
      <c r="F87" s="32">
        <f t="shared" si="12"/>
        <v>198.24</v>
      </c>
      <c r="G87" s="46">
        <f t="shared" si="12"/>
        <v>1163.2684459170732</v>
      </c>
      <c r="H87" s="32">
        <f t="shared" si="12"/>
        <v>274.33</v>
      </c>
      <c r="I87" s="32">
        <f t="shared" si="12"/>
        <v>117.79</v>
      </c>
      <c r="J87" s="32">
        <f t="shared" si="12"/>
        <v>439.07</v>
      </c>
      <c r="K87" s="32">
        <f t="shared" si="12"/>
        <v>7.35</v>
      </c>
      <c r="L87" s="32">
        <f t="shared" si="12"/>
        <v>93.2</v>
      </c>
      <c r="M87" s="32">
        <f t="shared" si="12"/>
        <v>1213.0600000000002</v>
      </c>
      <c r="N87" s="32">
        <f t="shared" si="12"/>
        <v>0.4</v>
      </c>
      <c r="O87" s="32">
        <f t="shared" si="12"/>
        <v>0.43</v>
      </c>
      <c r="P87" s="32">
        <f t="shared" si="12"/>
        <v>5.54</v>
      </c>
      <c r="Q87" s="32">
        <f t="shared" si="12"/>
        <v>12.57</v>
      </c>
      <c r="R87" s="32">
        <f t="shared" si="12"/>
        <v>14.689999999999998</v>
      </c>
    </row>
    <row r="88" spans="1:18" ht="22.5" customHeight="1" x14ac:dyDescent="0.25"/>
    <row r="89" spans="1:18" x14ac:dyDescent="0.25">
      <c r="B89" s="44" t="s">
        <v>101</v>
      </c>
    </row>
    <row r="90" spans="1:18" x14ac:dyDescent="0.25">
      <c r="B90" s="16" t="s">
        <v>30</v>
      </c>
    </row>
    <row r="91" spans="1:18" s="23" customFormat="1" x14ac:dyDescent="0.25">
      <c r="A91" s="20" t="str">
        <f>"-"</f>
        <v>-</v>
      </c>
      <c r="B91" s="21" t="s">
        <v>31</v>
      </c>
      <c r="C91" s="28" t="str">
        <f>"30"</f>
        <v>30</v>
      </c>
      <c r="D91" s="22">
        <v>2.31</v>
      </c>
      <c r="E91" s="22">
        <v>0.9</v>
      </c>
      <c r="F91" s="22">
        <v>15.99</v>
      </c>
      <c r="G91" s="37">
        <v>80.855999999999995</v>
      </c>
      <c r="H91" s="22">
        <v>6.6</v>
      </c>
      <c r="I91" s="22">
        <v>9.9</v>
      </c>
      <c r="J91" s="22">
        <v>25.5</v>
      </c>
      <c r="K91" s="22">
        <v>0.6</v>
      </c>
      <c r="L91" s="22">
        <v>0</v>
      </c>
      <c r="M91" s="22">
        <v>0</v>
      </c>
      <c r="N91" s="22">
        <v>0.05</v>
      </c>
      <c r="O91" s="22">
        <v>0.02</v>
      </c>
      <c r="P91" s="22">
        <v>0.48</v>
      </c>
      <c r="Q91" s="22">
        <v>0.9</v>
      </c>
      <c r="R91" s="22">
        <v>0</v>
      </c>
    </row>
    <row r="92" spans="1:18" s="23" customFormat="1" x14ac:dyDescent="0.25">
      <c r="A92" s="20" t="str">
        <f>"4/13"</f>
        <v>4/13</v>
      </c>
      <c r="B92" s="21" t="s">
        <v>61</v>
      </c>
      <c r="C92" s="28" t="str">
        <f>"10"</f>
        <v>10</v>
      </c>
      <c r="D92" s="22">
        <v>2.63</v>
      </c>
      <c r="E92" s="22">
        <v>2.66</v>
      </c>
      <c r="F92" s="22">
        <v>0</v>
      </c>
      <c r="G92" s="37">
        <v>35.06</v>
      </c>
      <c r="H92" s="22">
        <v>100</v>
      </c>
      <c r="I92" s="22">
        <v>5.5</v>
      </c>
      <c r="J92" s="22">
        <v>60</v>
      </c>
      <c r="K92" s="22">
        <v>7.0000000000000007E-2</v>
      </c>
      <c r="L92" s="22">
        <v>21</v>
      </c>
      <c r="M92" s="22">
        <v>17</v>
      </c>
      <c r="N92" s="22">
        <v>0</v>
      </c>
      <c r="O92" s="22">
        <v>0.04</v>
      </c>
      <c r="P92" s="22">
        <v>0.02</v>
      </c>
      <c r="Q92" s="22">
        <v>0.68</v>
      </c>
      <c r="R92" s="22">
        <v>7.0000000000000007E-2</v>
      </c>
    </row>
    <row r="93" spans="1:18" s="23" customFormat="1" x14ac:dyDescent="0.25">
      <c r="A93" s="20" t="str">
        <f>"27/10"</f>
        <v>27/10</v>
      </c>
      <c r="B93" s="21" t="s">
        <v>34</v>
      </c>
      <c r="C93" s="28" t="s">
        <v>83</v>
      </c>
      <c r="D93" s="22">
        <v>0.15</v>
      </c>
      <c r="E93" s="22">
        <v>0.04</v>
      </c>
      <c r="F93" s="22">
        <v>7.44</v>
      </c>
      <c r="G93" s="37">
        <v>29.067975000000001</v>
      </c>
      <c r="H93" s="22">
        <v>0.22</v>
      </c>
      <c r="I93" s="22">
        <v>0</v>
      </c>
      <c r="J93" s="22">
        <v>0</v>
      </c>
      <c r="K93" s="22">
        <v>0.02</v>
      </c>
      <c r="L93" s="22">
        <v>0</v>
      </c>
      <c r="M93" s="22">
        <v>0</v>
      </c>
      <c r="N93" s="22">
        <v>0</v>
      </c>
      <c r="O93" s="22">
        <v>0</v>
      </c>
      <c r="P93" s="22">
        <v>0</v>
      </c>
      <c r="Q93" s="22">
        <v>0</v>
      </c>
      <c r="R93" s="22">
        <v>0</v>
      </c>
    </row>
    <row r="94" spans="1:18" s="11" customFormat="1" ht="31.5" x14ac:dyDescent="0.25">
      <c r="A94" s="17" t="str">
        <f>"16/4"</f>
        <v>16/4</v>
      </c>
      <c r="B94" s="18" t="s">
        <v>62</v>
      </c>
      <c r="C94" s="29" t="s">
        <v>84</v>
      </c>
      <c r="D94" s="19">
        <v>4.9000000000000004</v>
      </c>
      <c r="E94" s="19">
        <v>4.1100000000000003</v>
      </c>
      <c r="F94" s="19">
        <v>24.46</v>
      </c>
      <c r="G94" s="38">
        <v>153.21455399999996</v>
      </c>
      <c r="H94" s="19">
        <v>72.42</v>
      </c>
      <c r="I94" s="19">
        <v>29.04</v>
      </c>
      <c r="J94" s="19">
        <v>108.82</v>
      </c>
      <c r="K94" s="19">
        <v>0.78</v>
      </c>
      <c r="L94" s="19">
        <v>14.4</v>
      </c>
      <c r="M94" s="19">
        <v>16.8</v>
      </c>
      <c r="N94" s="19">
        <v>0.11</v>
      </c>
      <c r="O94" s="19">
        <v>0.08</v>
      </c>
      <c r="P94" s="19">
        <v>0.43</v>
      </c>
      <c r="Q94" s="19">
        <v>1.87</v>
      </c>
      <c r="R94" s="19">
        <v>0.31</v>
      </c>
    </row>
    <row r="95" spans="1:18" s="12" customFormat="1" x14ac:dyDescent="0.25">
      <c r="A95" s="24"/>
      <c r="B95" s="25" t="s">
        <v>95</v>
      </c>
      <c r="C95" s="32">
        <v>340</v>
      </c>
      <c r="D95" s="26">
        <f>SUM(D91:D94)</f>
        <v>9.99</v>
      </c>
      <c r="E95" s="26">
        <f t="shared" ref="E95:R95" si="13">SUM(E91:E94)</f>
        <v>7.7100000000000009</v>
      </c>
      <c r="F95" s="26">
        <f t="shared" si="13"/>
        <v>47.89</v>
      </c>
      <c r="G95" s="39">
        <f t="shared" si="13"/>
        <v>298.19852899999995</v>
      </c>
      <c r="H95" s="26">
        <f t="shared" si="13"/>
        <v>179.24</v>
      </c>
      <c r="I95" s="26">
        <f t="shared" si="13"/>
        <v>44.44</v>
      </c>
      <c r="J95" s="26">
        <f t="shared" si="13"/>
        <v>194.32</v>
      </c>
      <c r="K95" s="26">
        <f t="shared" si="13"/>
        <v>1.47</v>
      </c>
      <c r="L95" s="26">
        <f t="shared" si="13"/>
        <v>35.4</v>
      </c>
      <c r="M95" s="26">
        <f t="shared" si="13"/>
        <v>33.799999999999997</v>
      </c>
      <c r="N95" s="26">
        <f t="shared" si="13"/>
        <v>0.16</v>
      </c>
      <c r="O95" s="26">
        <f t="shared" si="13"/>
        <v>0.14000000000000001</v>
      </c>
      <c r="P95" s="26">
        <f t="shared" si="13"/>
        <v>0.92999999999999994</v>
      </c>
      <c r="Q95" s="26">
        <f t="shared" si="13"/>
        <v>3.45</v>
      </c>
      <c r="R95" s="26">
        <f t="shared" si="13"/>
        <v>0.38</v>
      </c>
    </row>
    <row r="96" spans="1:18" x14ac:dyDescent="0.25">
      <c r="B96" s="16" t="s">
        <v>96</v>
      </c>
    </row>
    <row r="97" spans="1:18" s="11" customFormat="1" x14ac:dyDescent="0.25">
      <c r="A97" s="17" t="str">
        <f>"-"</f>
        <v>-</v>
      </c>
      <c r="B97" s="67" t="s">
        <v>123</v>
      </c>
      <c r="C97" s="29" t="str">
        <f>"100"</f>
        <v>100</v>
      </c>
      <c r="D97" s="19">
        <v>0.5</v>
      </c>
      <c r="E97" s="19">
        <v>0.1</v>
      </c>
      <c r="F97" s="19">
        <v>10.3</v>
      </c>
      <c r="G97" s="38">
        <v>43.239999999999995</v>
      </c>
      <c r="H97" s="19">
        <v>7</v>
      </c>
      <c r="I97" s="19">
        <v>4</v>
      </c>
      <c r="J97" s="19">
        <v>7</v>
      </c>
      <c r="K97" s="19">
        <v>1.4</v>
      </c>
      <c r="L97" s="19">
        <v>0</v>
      </c>
      <c r="M97" s="19">
        <v>0</v>
      </c>
      <c r="N97" s="19">
        <v>0.01</v>
      </c>
      <c r="O97" s="19">
        <v>0.01</v>
      </c>
      <c r="P97" s="19">
        <v>0.1</v>
      </c>
      <c r="Q97" s="19">
        <v>0.2</v>
      </c>
      <c r="R97" s="19">
        <v>2</v>
      </c>
    </row>
    <row r="98" spans="1:18" s="12" customFormat="1" x14ac:dyDescent="0.25">
      <c r="A98" s="24"/>
      <c r="B98" s="25" t="s">
        <v>95</v>
      </c>
      <c r="C98" s="32">
        <v>100</v>
      </c>
      <c r="D98" s="26">
        <v>0.5</v>
      </c>
      <c r="E98" s="26">
        <v>0.1</v>
      </c>
      <c r="F98" s="26">
        <v>10.3</v>
      </c>
      <c r="G98" s="39">
        <v>43.24</v>
      </c>
      <c r="H98" s="26">
        <v>7</v>
      </c>
      <c r="I98" s="26">
        <v>4</v>
      </c>
      <c r="J98" s="26">
        <v>7</v>
      </c>
      <c r="K98" s="26">
        <v>1.4</v>
      </c>
      <c r="L98" s="26">
        <v>0</v>
      </c>
      <c r="M98" s="26">
        <v>0</v>
      </c>
      <c r="N98" s="26">
        <v>0.01</v>
      </c>
      <c r="O98" s="26">
        <v>0.01</v>
      </c>
      <c r="P98" s="26">
        <v>0.1</v>
      </c>
      <c r="Q98" s="26">
        <v>0.2</v>
      </c>
      <c r="R98" s="26">
        <v>2</v>
      </c>
    </row>
    <row r="99" spans="1:18" x14ac:dyDescent="0.25">
      <c r="B99" s="16" t="s">
        <v>36</v>
      </c>
    </row>
    <row r="100" spans="1:18" s="23" customFormat="1" x14ac:dyDescent="0.25">
      <c r="A100" s="20" t="str">
        <f>"-"</f>
        <v>-</v>
      </c>
      <c r="B100" s="21" t="s">
        <v>37</v>
      </c>
      <c r="C100" s="28" t="str">
        <f>"20"</f>
        <v>20</v>
      </c>
      <c r="D100" s="22">
        <v>1.32</v>
      </c>
      <c r="E100" s="22">
        <v>0.13</v>
      </c>
      <c r="F100" s="22">
        <v>9.3800000000000008</v>
      </c>
      <c r="G100" s="37">
        <v>44.780199999999994</v>
      </c>
      <c r="H100" s="22">
        <v>0</v>
      </c>
      <c r="I100" s="22">
        <v>0</v>
      </c>
      <c r="J100" s="22">
        <v>0</v>
      </c>
      <c r="K100" s="22">
        <v>0</v>
      </c>
      <c r="L100" s="22">
        <v>0</v>
      </c>
      <c r="M100" s="22">
        <v>0</v>
      </c>
      <c r="N100" s="22">
        <v>0</v>
      </c>
      <c r="O100" s="22">
        <v>0</v>
      </c>
      <c r="P100" s="22">
        <v>0</v>
      </c>
      <c r="Q100" s="22">
        <v>0</v>
      </c>
      <c r="R100" s="22">
        <v>0</v>
      </c>
    </row>
    <row r="101" spans="1:18" s="23" customFormat="1" x14ac:dyDescent="0.25">
      <c r="A101" s="20" t="str">
        <f>"-"</f>
        <v>-</v>
      </c>
      <c r="B101" s="21" t="s">
        <v>38</v>
      </c>
      <c r="C101" s="28" t="str">
        <f>"10"</f>
        <v>10</v>
      </c>
      <c r="D101" s="22">
        <v>0.66</v>
      </c>
      <c r="E101" s="22">
        <v>0.12</v>
      </c>
      <c r="F101" s="22">
        <v>4.17</v>
      </c>
      <c r="G101" s="37">
        <v>19.338000000000001</v>
      </c>
      <c r="H101" s="22">
        <v>3.5</v>
      </c>
      <c r="I101" s="22">
        <v>4.7</v>
      </c>
      <c r="J101" s="22">
        <v>15.8</v>
      </c>
      <c r="K101" s="22">
        <v>0.39</v>
      </c>
      <c r="L101" s="22">
        <v>0</v>
      </c>
      <c r="M101" s="22">
        <v>0.5</v>
      </c>
      <c r="N101" s="22">
        <v>0.02</v>
      </c>
      <c r="O101" s="22">
        <v>0.01</v>
      </c>
      <c r="P101" s="22">
        <v>7.0000000000000007E-2</v>
      </c>
      <c r="Q101" s="22">
        <v>0.2</v>
      </c>
      <c r="R101" s="22">
        <v>0</v>
      </c>
    </row>
    <row r="102" spans="1:18" s="23" customFormat="1" x14ac:dyDescent="0.25">
      <c r="A102" s="20" t="str">
        <f>"3/10"</f>
        <v>3/10</v>
      </c>
      <c r="B102" s="21" t="s">
        <v>50</v>
      </c>
      <c r="C102" s="28" t="s">
        <v>89</v>
      </c>
      <c r="D102" s="22">
        <v>0.12</v>
      </c>
      <c r="E102" s="22">
        <v>0.12</v>
      </c>
      <c r="F102" s="22">
        <v>18.059999999999999</v>
      </c>
      <c r="G102" s="37">
        <v>70.012679999999989</v>
      </c>
      <c r="H102" s="22">
        <v>5.09</v>
      </c>
      <c r="I102" s="22">
        <v>2.57</v>
      </c>
      <c r="J102" s="22">
        <v>3.07</v>
      </c>
      <c r="K102" s="22">
        <v>0.68</v>
      </c>
      <c r="L102" s="22">
        <v>0</v>
      </c>
      <c r="M102" s="22">
        <v>8.1</v>
      </c>
      <c r="N102" s="22">
        <v>0.01</v>
      </c>
      <c r="O102" s="22">
        <v>0.01</v>
      </c>
      <c r="P102" s="22">
        <v>0.08</v>
      </c>
      <c r="Q102" s="22">
        <v>0.12</v>
      </c>
      <c r="R102" s="22">
        <v>1.2</v>
      </c>
    </row>
    <row r="103" spans="1:18" s="72" customFormat="1" ht="31.5" x14ac:dyDescent="0.25">
      <c r="A103" s="73" t="s">
        <v>112</v>
      </c>
      <c r="B103" s="74" t="s">
        <v>113</v>
      </c>
      <c r="C103" s="75">
        <v>30</v>
      </c>
      <c r="D103" s="75">
        <v>0.41</v>
      </c>
      <c r="E103" s="75">
        <v>1.79</v>
      </c>
      <c r="F103" s="75">
        <v>2.7</v>
      </c>
      <c r="G103" s="37">
        <v>26.959243751999995</v>
      </c>
      <c r="H103" s="75">
        <v>10.220000000000001</v>
      </c>
      <c r="I103" s="75">
        <v>5.79</v>
      </c>
      <c r="J103" s="75">
        <v>11.4</v>
      </c>
      <c r="K103" s="75">
        <v>0.37</v>
      </c>
      <c r="L103" s="75">
        <v>0</v>
      </c>
      <c r="M103" s="75">
        <v>2.4700000000000002</v>
      </c>
      <c r="N103" s="75">
        <v>0</v>
      </c>
      <c r="O103" s="75">
        <v>0.01</v>
      </c>
      <c r="P103" s="75">
        <v>0.04</v>
      </c>
      <c r="Q103" s="75">
        <v>0.12</v>
      </c>
      <c r="R103" s="75">
        <v>0.57999999999999996</v>
      </c>
    </row>
    <row r="104" spans="1:18" s="23" customFormat="1" ht="31.5" x14ac:dyDescent="0.25">
      <c r="A104" s="20" t="str">
        <f>"14/2"</f>
        <v>14/2</v>
      </c>
      <c r="B104" s="21" t="s">
        <v>63</v>
      </c>
      <c r="C104" s="28" t="str">
        <f>"150"</f>
        <v>150</v>
      </c>
      <c r="D104" s="22">
        <v>1.3</v>
      </c>
      <c r="E104" s="22">
        <v>2.9</v>
      </c>
      <c r="F104" s="22">
        <v>10.119999999999999</v>
      </c>
      <c r="G104" s="37">
        <v>70.804354499999988</v>
      </c>
      <c r="H104" s="22">
        <v>8.3000000000000007</v>
      </c>
      <c r="I104" s="22">
        <v>13.76</v>
      </c>
      <c r="J104" s="22">
        <v>34.18</v>
      </c>
      <c r="K104" s="22">
        <v>0.5</v>
      </c>
      <c r="L104" s="22">
        <v>0</v>
      </c>
      <c r="M104" s="22">
        <v>583.67999999999995</v>
      </c>
      <c r="N104" s="22">
        <v>0.05</v>
      </c>
      <c r="O104" s="22">
        <v>0.03</v>
      </c>
      <c r="P104" s="22">
        <v>0.56000000000000005</v>
      </c>
      <c r="Q104" s="22">
        <v>1.04</v>
      </c>
      <c r="R104" s="22">
        <v>3.9</v>
      </c>
    </row>
    <row r="105" spans="1:18" s="23" customFormat="1" ht="24.75" customHeight="1" x14ac:dyDescent="0.25">
      <c r="A105" s="48" t="s">
        <v>107</v>
      </c>
      <c r="B105" s="49" t="s">
        <v>108</v>
      </c>
      <c r="C105" s="50">
        <v>120</v>
      </c>
      <c r="D105" s="50">
        <v>3.65</v>
      </c>
      <c r="E105" s="50">
        <v>3.08</v>
      </c>
      <c r="F105" s="50">
        <v>19.07</v>
      </c>
      <c r="G105" s="37">
        <v>113.7864084</v>
      </c>
      <c r="H105" s="50">
        <v>7.47</v>
      </c>
      <c r="I105" s="50">
        <v>55.92</v>
      </c>
      <c r="J105" s="50">
        <v>82.53</v>
      </c>
      <c r="K105" s="50">
        <v>1.92</v>
      </c>
      <c r="L105" s="50">
        <v>12</v>
      </c>
      <c r="M105" s="50">
        <v>10.75</v>
      </c>
      <c r="N105" s="50">
        <v>0.11</v>
      </c>
      <c r="O105" s="50">
        <v>0.06</v>
      </c>
      <c r="P105" s="50">
        <v>1.05</v>
      </c>
      <c r="Q105" s="50">
        <v>2.12</v>
      </c>
      <c r="R105" s="50">
        <v>0</v>
      </c>
    </row>
    <row r="106" spans="1:18" s="57" customFormat="1" ht="31.5" x14ac:dyDescent="0.25">
      <c r="A106" s="58" t="str">
        <f>"2/9"</f>
        <v>2/9</v>
      </c>
      <c r="B106" s="59" t="s">
        <v>60</v>
      </c>
      <c r="C106" s="29" t="str">
        <f>"50"</f>
        <v>50</v>
      </c>
      <c r="D106" s="60">
        <v>5.82</v>
      </c>
      <c r="E106" s="60">
        <v>5.59</v>
      </c>
      <c r="F106" s="60">
        <v>1.22</v>
      </c>
      <c r="G106" s="38">
        <v>78.405800000000013</v>
      </c>
      <c r="H106" s="60">
        <v>5.9</v>
      </c>
      <c r="I106" s="60">
        <v>4.9800000000000004</v>
      </c>
      <c r="J106" s="60">
        <v>41.6</v>
      </c>
      <c r="K106" s="60">
        <v>0.47</v>
      </c>
      <c r="L106" s="60">
        <v>15.08</v>
      </c>
      <c r="M106" s="60">
        <v>7.95</v>
      </c>
      <c r="N106" s="60">
        <v>0.02</v>
      </c>
      <c r="O106" s="60">
        <v>0.03</v>
      </c>
      <c r="P106" s="60">
        <v>2.14</v>
      </c>
      <c r="Q106" s="60">
        <v>4.37</v>
      </c>
      <c r="R106" s="60">
        <v>0.22</v>
      </c>
    </row>
    <row r="107" spans="1:18" s="12" customFormat="1" x14ac:dyDescent="0.25">
      <c r="A107" s="24"/>
      <c r="B107" s="25" t="s">
        <v>95</v>
      </c>
      <c r="C107" s="32">
        <v>530</v>
      </c>
      <c r="D107" s="26">
        <f>SUM(D100:D106)</f>
        <v>13.280000000000001</v>
      </c>
      <c r="E107" s="26">
        <f t="shared" ref="E107:R107" si="14">SUM(E100:E106)</f>
        <v>13.73</v>
      </c>
      <c r="F107" s="26">
        <f t="shared" si="14"/>
        <v>64.72</v>
      </c>
      <c r="G107" s="39">
        <f t="shared" si="14"/>
        <v>424.08668665199997</v>
      </c>
      <c r="H107" s="26">
        <f t="shared" si="14"/>
        <v>40.480000000000004</v>
      </c>
      <c r="I107" s="26">
        <f t="shared" si="14"/>
        <v>87.720000000000013</v>
      </c>
      <c r="J107" s="26">
        <f t="shared" si="14"/>
        <v>188.58</v>
      </c>
      <c r="K107" s="26">
        <f t="shared" si="14"/>
        <v>4.33</v>
      </c>
      <c r="L107" s="26">
        <f t="shared" si="14"/>
        <v>27.08</v>
      </c>
      <c r="M107" s="26">
        <f t="shared" si="14"/>
        <v>613.45000000000005</v>
      </c>
      <c r="N107" s="26">
        <f t="shared" si="14"/>
        <v>0.21</v>
      </c>
      <c r="O107" s="26">
        <f t="shared" si="14"/>
        <v>0.15</v>
      </c>
      <c r="P107" s="26">
        <f t="shared" si="14"/>
        <v>3.9400000000000004</v>
      </c>
      <c r="Q107" s="26">
        <f t="shared" si="14"/>
        <v>7.9700000000000006</v>
      </c>
      <c r="R107" s="26">
        <f t="shared" si="14"/>
        <v>5.8999999999999995</v>
      </c>
    </row>
    <row r="108" spans="1:18" x14ac:dyDescent="0.25">
      <c r="B108" s="4" t="s">
        <v>43</v>
      </c>
    </row>
    <row r="109" spans="1:18" s="23" customFormat="1" x14ac:dyDescent="0.25">
      <c r="A109" s="20" t="str">
        <f>"27/10"</f>
        <v>27/10</v>
      </c>
      <c r="B109" s="21" t="s">
        <v>44</v>
      </c>
      <c r="C109" s="28" t="s">
        <v>88</v>
      </c>
      <c r="D109" s="22">
        <v>0.15</v>
      </c>
      <c r="E109" s="22">
        <v>0.04</v>
      </c>
      <c r="F109" s="22">
        <v>3.78</v>
      </c>
      <c r="G109" s="37">
        <v>15.130904999999998</v>
      </c>
      <c r="H109" s="22">
        <v>0.11</v>
      </c>
      <c r="I109" s="22">
        <v>0</v>
      </c>
      <c r="J109" s="22">
        <v>0</v>
      </c>
      <c r="K109" s="22">
        <v>0.01</v>
      </c>
      <c r="L109" s="22">
        <v>0</v>
      </c>
      <c r="M109" s="22">
        <v>0</v>
      </c>
      <c r="N109" s="22">
        <v>0</v>
      </c>
      <c r="O109" s="22">
        <v>0</v>
      </c>
      <c r="P109" s="22">
        <v>0</v>
      </c>
      <c r="Q109" s="22">
        <v>0</v>
      </c>
      <c r="R109" s="22">
        <v>0</v>
      </c>
    </row>
    <row r="110" spans="1:18" s="23" customFormat="1" x14ac:dyDescent="0.25">
      <c r="A110" s="20" t="str">
        <f>"2/6"</f>
        <v>2/6</v>
      </c>
      <c r="B110" s="21" t="s">
        <v>45</v>
      </c>
      <c r="C110" s="28" t="str">
        <f>"120"</f>
        <v>120</v>
      </c>
      <c r="D110" s="22">
        <v>12.52</v>
      </c>
      <c r="E110" s="22">
        <v>17.09</v>
      </c>
      <c r="F110" s="22">
        <v>2.31</v>
      </c>
      <c r="G110" s="37">
        <v>212.77115087999999</v>
      </c>
      <c r="H110" s="22">
        <v>88.6</v>
      </c>
      <c r="I110" s="22">
        <v>14.52</v>
      </c>
      <c r="J110" s="22">
        <v>191.63</v>
      </c>
      <c r="K110" s="22">
        <v>2.15</v>
      </c>
      <c r="L110" s="22">
        <v>173.09</v>
      </c>
      <c r="M110" s="22">
        <v>73.73</v>
      </c>
      <c r="N110" s="22">
        <v>0.06</v>
      </c>
      <c r="O110" s="22">
        <v>0.39</v>
      </c>
      <c r="P110" s="22">
        <v>0.19</v>
      </c>
      <c r="Q110" s="22">
        <v>3.76</v>
      </c>
      <c r="R110" s="22">
        <v>0.19</v>
      </c>
    </row>
    <row r="111" spans="1:18" s="11" customFormat="1" x14ac:dyDescent="0.25">
      <c r="A111" s="17" t="str">
        <f>"14/12"</f>
        <v>14/12</v>
      </c>
      <c r="B111" s="18" t="s">
        <v>65</v>
      </c>
      <c r="C111" s="29" t="str">
        <f>"70"</f>
        <v>70</v>
      </c>
      <c r="D111" s="19">
        <v>5.42</v>
      </c>
      <c r="E111" s="19">
        <v>7.86</v>
      </c>
      <c r="F111" s="19">
        <v>38.65</v>
      </c>
      <c r="G111" s="38">
        <v>245.16365062</v>
      </c>
      <c r="H111" s="19">
        <v>33.75</v>
      </c>
      <c r="I111" s="19">
        <v>9.2100000000000009</v>
      </c>
      <c r="J111" s="19">
        <v>55.05</v>
      </c>
      <c r="K111" s="19">
        <v>0.55000000000000004</v>
      </c>
      <c r="L111" s="19">
        <v>27.9</v>
      </c>
      <c r="M111" s="19">
        <v>26.91</v>
      </c>
      <c r="N111" s="19">
        <v>0.06</v>
      </c>
      <c r="O111" s="19">
        <v>0.05</v>
      </c>
      <c r="P111" s="19">
        <v>0.48</v>
      </c>
      <c r="Q111" s="19">
        <v>1.61</v>
      </c>
      <c r="R111" s="19">
        <v>0.11</v>
      </c>
    </row>
    <row r="112" spans="1:18" s="12" customFormat="1" x14ac:dyDescent="0.25">
      <c r="A112" s="24"/>
      <c r="B112" s="25" t="s">
        <v>95</v>
      </c>
      <c r="C112" s="32">
        <v>340</v>
      </c>
      <c r="D112" s="26">
        <f t="shared" ref="D112:R112" si="15">SUM(D109:D111)</f>
        <v>18.09</v>
      </c>
      <c r="E112" s="26">
        <f t="shared" si="15"/>
        <v>24.99</v>
      </c>
      <c r="F112" s="26">
        <f t="shared" si="15"/>
        <v>44.739999999999995</v>
      </c>
      <c r="G112" s="39">
        <f t="shared" si="15"/>
        <v>473.06570649999998</v>
      </c>
      <c r="H112" s="26">
        <f t="shared" si="15"/>
        <v>122.46</v>
      </c>
      <c r="I112" s="26">
        <f t="shared" si="15"/>
        <v>23.73</v>
      </c>
      <c r="J112" s="26">
        <f t="shared" si="15"/>
        <v>246.68</v>
      </c>
      <c r="K112" s="26">
        <f t="shared" si="15"/>
        <v>2.71</v>
      </c>
      <c r="L112" s="26">
        <f t="shared" si="15"/>
        <v>200.99</v>
      </c>
      <c r="M112" s="26">
        <f t="shared" si="15"/>
        <v>100.64</v>
      </c>
      <c r="N112" s="26">
        <f t="shared" si="15"/>
        <v>0.12</v>
      </c>
      <c r="O112" s="26">
        <f t="shared" si="15"/>
        <v>0.44</v>
      </c>
      <c r="P112" s="26">
        <f t="shared" si="15"/>
        <v>0.66999999999999993</v>
      </c>
      <c r="Q112" s="26">
        <f t="shared" si="15"/>
        <v>5.37</v>
      </c>
      <c r="R112" s="26">
        <f t="shared" si="15"/>
        <v>0.3</v>
      </c>
    </row>
    <row r="113" spans="1:18" s="12" customFormat="1" x14ac:dyDescent="0.25">
      <c r="A113" s="24"/>
      <c r="B113" s="25" t="s">
        <v>47</v>
      </c>
      <c r="C113" s="32">
        <f t="shared" ref="C113:R113" si="16">C95+C98+C107+C112</f>
        <v>1310</v>
      </c>
      <c r="D113" s="32">
        <f t="shared" si="16"/>
        <v>41.86</v>
      </c>
      <c r="E113" s="32">
        <f t="shared" si="16"/>
        <v>46.53</v>
      </c>
      <c r="F113" s="32">
        <f t="shared" si="16"/>
        <v>167.64999999999998</v>
      </c>
      <c r="G113" s="46">
        <f t="shared" si="16"/>
        <v>1238.5909221519998</v>
      </c>
      <c r="H113" s="32">
        <f t="shared" si="16"/>
        <v>349.18</v>
      </c>
      <c r="I113" s="32">
        <f t="shared" si="16"/>
        <v>159.89000000000001</v>
      </c>
      <c r="J113" s="32">
        <f t="shared" si="16"/>
        <v>636.57999999999993</v>
      </c>
      <c r="K113" s="32">
        <f t="shared" si="16"/>
        <v>9.91</v>
      </c>
      <c r="L113" s="32">
        <f t="shared" si="16"/>
        <v>263.47000000000003</v>
      </c>
      <c r="M113" s="32">
        <f t="shared" si="16"/>
        <v>747.89</v>
      </c>
      <c r="N113" s="32">
        <f t="shared" si="16"/>
        <v>0.5</v>
      </c>
      <c r="O113" s="32">
        <f t="shared" si="16"/>
        <v>0.74</v>
      </c>
      <c r="P113" s="32">
        <f t="shared" si="16"/>
        <v>5.6400000000000006</v>
      </c>
      <c r="Q113" s="32">
        <f t="shared" si="16"/>
        <v>16.990000000000002</v>
      </c>
      <c r="R113" s="32">
        <f t="shared" si="16"/>
        <v>8.58</v>
      </c>
    </row>
    <row r="115" spans="1:18" x14ac:dyDescent="0.25">
      <c r="B115" s="44" t="s">
        <v>102</v>
      </c>
    </row>
    <row r="116" spans="1:18" x14ac:dyDescent="0.25">
      <c r="B116" s="16" t="s">
        <v>30</v>
      </c>
    </row>
    <row r="117" spans="1:18" s="23" customFormat="1" x14ac:dyDescent="0.25">
      <c r="A117" s="20" t="str">
        <f>"-"</f>
        <v>-</v>
      </c>
      <c r="B117" s="21" t="s">
        <v>31</v>
      </c>
      <c r="C117" s="28" t="str">
        <f>"30"</f>
        <v>30</v>
      </c>
      <c r="D117" s="22">
        <v>2.31</v>
      </c>
      <c r="E117" s="22">
        <v>0.9</v>
      </c>
      <c r="F117" s="22">
        <v>15.99</v>
      </c>
      <c r="G117" s="37">
        <v>80.855999999999995</v>
      </c>
      <c r="H117" s="22">
        <v>6.6</v>
      </c>
      <c r="I117" s="22">
        <v>9.9</v>
      </c>
      <c r="J117" s="22">
        <v>25.5</v>
      </c>
      <c r="K117" s="22">
        <v>0.6</v>
      </c>
      <c r="L117" s="22">
        <v>0</v>
      </c>
      <c r="M117" s="22">
        <v>0</v>
      </c>
      <c r="N117" s="22">
        <v>0.05</v>
      </c>
      <c r="O117" s="22">
        <v>0.02</v>
      </c>
      <c r="P117" s="22">
        <v>0.48</v>
      </c>
      <c r="Q117" s="22">
        <v>0.9</v>
      </c>
      <c r="R117" s="22">
        <v>0</v>
      </c>
    </row>
    <row r="118" spans="1:18" s="23" customFormat="1" x14ac:dyDescent="0.25">
      <c r="A118" s="20" t="str">
        <f>"-"</f>
        <v>-</v>
      </c>
      <c r="B118" s="21" t="s">
        <v>32</v>
      </c>
      <c r="C118" s="28" t="str">
        <f>"5"</f>
        <v>5</v>
      </c>
      <c r="D118" s="22">
        <v>0.04</v>
      </c>
      <c r="E118" s="22">
        <v>3.63</v>
      </c>
      <c r="F118" s="22">
        <v>7.0000000000000007E-2</v>
      </c>
      <c r="G118" s="37">
        <v>33.031999999999996</v>
      </c>
      <c r="H118" s="22">
        <v>1.2</v>
      </c>
      <c r="I118" s="22">
        <v>0</v>
      </c>
      <c r="J118" s="22">
        <v>1.5</v>
      </c>
      <c r="K118" s="22">
        <v>0.01</v>
      </c>
      <c r="L118" s="22">
        <v>20</v>
      </c>
      <c r="M118" s="22">
        <v>15</v>
      </c>
      <c r="N118" s="22">
        <v>0</v>
      </c>
      <c r="O118" s="22">
        <v>0.01</v>
      </c>
      <c r="P118" s="22">
        <v>0.01</v>
      </c>
      <c r="Q118" s="22">
        <v>0.01</v>
      </c>
      <c r="R118" s="22">
        <v>0</v>
      </c>
    </row>
    <row r="119" spans="1:18" s="23" customFormat="1" x14ac:dyDescent="0.25">
      <c r="A119" s="20" t="str">
        <f>"-"</f>
        <v>-</v>
      </c>
      <c r="B119" s="21" t="s">
        <v>33</v>
      </c>
      <c r="C119" s="28" t="str">
        <f>"20"</f>
        <v>20</v>
      </c>
      <c r="D119" s="22">
        <v>1.5</v>
      </c>
      <c r="E119" s="22">
        <v>1.96</v>
      </c>
      <c r="F119" s="22">
        <v>15.34</v>
      </c>
      <c r="G119" s="37">
        <v>84.452000000000012</v>
      </c>
      <c r="H119" s="22">
        <v>5.8</v>
      </c>
      <c r="I119" s="22">
        <v>4</v>
      </c>
      <c r="J119" s="22">
        <v>18</v>
      </c>
      <c r="K119" s="22">
        <v>0.42</v>
      </c>
      <c r="L119" s="22">
        <v>2</v>
      </c>
      <c r="M119" s="22">
        <v>1.6</v>
      </c>
      <c r="N119" s="22">
        <v>0.02</v>
      </c>
      <c r="O119" s="22">
        <v>0.01</v>
      </c>
      <c r="P119" s="22">
        <v>0.14000000000000001</v>
      </c>
      <c r="Q119" s="22">
        <v>0.38</v>
      </c>
      <c r="R119" s="22">
        <v>0</v>
      </c>
    </row>
    <row r="120" spans="1:18" s="23" customFormat="1" x14ac:dyDescent="0.25">
      <c r="A120" s="20" t="str">
        <f>"32/10"</f>
        <v>32/10</v>
      </c>
      <c r="B120" s="21" t="s">
        <v>66</v>
      </c>
      <c r="C120" s="28" t="s">
        <v>93</v>
      </c>
      <c r="D120" s="22">
        <v>2.68</v>
      </c>
      <c r="E120" s="22">
        <v>1.97</v>
      </c>
      <c r="F120" s="22">
        <v>10.86</v>
      </c>
      <c r="G120" s="37">
        <v>69.964740000000006</v>
      </c>
      <c r="H120" s="22">
        <v>87.52</v>
      </c>
      <c r="I120" s="22">
        <v>9.98</v>
      </c>
      <c r="J120" s="22">
        <v>62.78</v>
      </c>
      <c r="K120" s="22">
        <v>0.09</v>
      </c>
      <c r="L120" s="22">
        <v>15</v>
      </c>
      <c r="M120" s="22">
        <v>6.75</v>
      </c>
      <c r="N120" s="22">
        <v>0.03</v>
      </c>
      <c r="O120" s="22">
        <v>0.1</v>
      </c>
      <c r="P120" s="22">
        <v>0.06</v>
      </c>
      <c r="Q120" s="22">
        <v>0.6</v>
      </c>
      <c r="R120" s="22">
        <v>0.39</v>
      </c>
    </row>
    <row r="121" spans="1:18" s="11" customFormat="1" ht="31.5" x14ac:dyDescent="0.25">
      <c r="A121" s="17" t="str">
        <f>"15/4"</f>
        <v>15/4</v>
      </c>
      <c r="B121" s="18" t="s">
        <v>35</v>
      </c>
      <c r="C121" s="29" t="s">
        <v>84</v>
      </c>
      <c r="D121" s="19">
        <v>4.4800000000000004</v>
      </c>
      <c r="E121" s="19">
        <v>3.58</v>
      </c>
      <c r="F121" s="19">
        <v>25.31</v>
      </c>
      <c r="G121" s="38">
        <v>147.70967399999998</v>
      </c>
      <c r="H121" s="19">
        <v>86.41</v>
      </c>
      <c r="I121" s="19">
        <v>20.43</v>
      </c>
      <c r="J121" s="19">
        <v>137.53</v>
      </c>
      <c r="K121" s="19">
        <v>0.54</v>
      </c>
      <c r="L121" s="19">
        <v>14.4</v>
      </c>
      <c r="M121" s="19">
        <v>12</v>
      </c>
      <c r="N121" s="19">
        <v>0.08</v>
      </c>
      <c r="O121" s="19">
        <v>0.09</v>
      </c>
      <c r="P121" s="19">
        <v>0.7</v>
      </c>
      <c r="Q121" s="19">
        <v>1.9</v>
      </c>
      <c r="R121" s="19">
        <v>0.31</v>
      </c>
    </row>
    <row r="122" spans="1:18" s="12" customFormat="1" x14ac:dyDescent="0.25">
      <c r="A122" s="24"/>
      <c r="B122" s="25" t="s">
        <v>95</v>
      </c>
      <c r="C122" s="32">
        <v>355</v>
      </c>
      <c r="D122" s="26">
        <f>SUM(D117:D121)</f>
        <v>11.010000000000002</v>
      </c>
      <c r="E122" s="26">
        <f t="shared" ref="E122:R122" si="17">SUM(E117:E121)</f>
        <v>12.040000000000001</v>
      </c>
      <c r="F122" s="26">
        <f t="shared" si="17"/>
        <v>67.569999999999993</v>
      </c>
      <c r="G122" s="39">
        <f t="shared" si="17"/>
        <v>416.01441399999999</v>
      </c>
      <c r="H122" s="26">
        <f t="shared" si="17"/>
        <v>187.52999999999997</v>
      </c>
      <c r="I122" s="26">
        <f t="shared" si="17"/>
        <v>44.31</v>
      </c>
      <c r="J122" s="26">
        <f t="shared" si="17"/>
        <v>245.31</v>
      </c>
      <c r="K122" s="26">
        <f t="shared" si="17"/>
        <v>1.6600000000000001</v>
      </c>
      <c r="L122" s="26">
        <f t="shared" si="17"/>
        <v>51.4</v>
      </c>
      <c r="M122" s="26">
        <f t="shared" si="17"/>
        <v>35.35</v>
      </c>
      <c r="N122" s="26">
        <f t="shared" si="17"/>
        <v>0.18</v>
      </c>
      <c r="O122" s="26">
        <f t="shared" si="17"/>
        <v>0.23</v>
      </c>
      <c r="P122" s="26">
        <f t="shared" si="17"/>
        <v>1.39</v>
      </c>
      <c r="Q122" s="26">
        <f t="shared" si="17"/>
        <v>3.79</v>
      </c>
      <c r="R122" s="26">
        <f t="shared" si="17"/>
        <v>0.7</v>
      </c>
    </row>
    <row r="123" spans="1:18" x14ac:dyDescent="0.25">
      <c r="B123" s="16" t="s">
        <v>96</v>
      </c>
    </row>
    <row r="124" spans="1:18" s="11" customFormat="1" x14ac:dyDescent="0.25">
      <c r="A124" s="17" t="str">
        <f>"-"</f>
        <v>-</v>
      </c>
      <c r="B124" s="67" t="s">
        <v>122</v>
      </c>
      <c r="C124" s="29" t="str">
        <f>"100"</f>
        <v>100</v>
      </c>
      <c r="D124" s="19">
        <v>4.0999999999999996</v>
      </c>
      <c r="E124" s="19">
        <v>1.5</v>
      </c>
      <c r="F124" s="19">
        <v>5.9</v>
      </c>
      <c r="G124" s="38">
        <v>55.62</v>
      </c>
      <c r="H124" s="19">
        <v>124</v>
      </c>
      <c r="I124" s="19">
        <v>15</v>
      </c>
      <c r="J124" s="19">
        <v>95</v>
      </c>
      <c r="K124" s="19">
        <v>0.1</v>
      </c>
      <c r="L124" s="19">
        <v>10</v>
      </c>
      <c r="M124" s="19">
        <v>0</v>
      </c>
      <c r="N124" s="19">
        <v>0.03</v>
      </c>
      <c r="O124" s="19">
        <v>0.15</v>
      </c>
      <c r="P124" s="19">
        <v>0.2</v>
      </c>
      <c r="Q124" s="19">
        <v>1.2</v>
      </c>
      <c r="R124" s="19">
        <v>0.6</v>
      </c>
    </row>
    <row r="125" spans="1:18" s="12" customFormat="1" x14ac:dyDescent="0.25">
      <c r="A125" s="24"/>
      <c r="B125" s="25" t="s">
        <v>95</v>
      </c>
      <c r="C125" s="32">
        <v>100</v>
      </c>
      <c r="D125" s="26">
        <v>4.0999999999999996</v>
      </c>
      <c r="E125" s="26">
        <v>1.5</v>
      </c>
      <c r="F125" s="26">
        <v>5.9</v>
      </c>
      <c r="G125" s="39">
        <v>55.62</v>
      </c>
      <c r="H125" s="26">
        <v>124</v>
      </c>
      <c r="I125" s="26">
        <v>15</v>
      </c>
      <c r="J125" s="26">
        <v>95</v>
      </c>
      <c r="K125" s="26">
        <v>0.1</v>
      </c>
      <c r="L125" s="26">
        <v>10</v>
      </c>
      <c r="M125" s="26">
        <v>0</v>
      </c>
      <c r="N125" s="26">
        <v>0.03</v>
      </c>
      <c r="O125" s="26">
        <v>0.15</v>
      </c>
      <c r="P125" s="26">
        <v>0.2</v>
      </c>
      <c r="Q125" s="26">
        <v>1.2</v>
      </c>
      <c r="R125" s="26">
        <v>0.6</v>
      </c>
    </row>
    <row r="126" spans="1:18" x14ac:dyDescent="0.25">
      <c r="B126" s="16" t="s">
        <v>36</v>
      </c>
    </row>
    <row r="127" spans="1:18" s="23" customFormat="1" x14ac:dyDescent="0.25">
      <c r="A127" s="20" t="str">
        <f>"-"</f>
        <v>-</v>
      </c>
      <c r="B127" s="21" t="s">
        <v>37</v>
      </c>
      <c r="C127" s="28" t="str">
        <f>"20"</f>
        <v>20</v>
      </c>
      <c r="D127" s="22">
        <v>1.32</v>
      </c>
      <c r="E127" s="22">
        <v>0.13</v>
      </c>
      <c r="F127" s="22">
        <v>9.3800000000000008</v>
      </c>
      <c r="G127" s="37">
        <v>44.780199999999994</v>
      </c>
      <c r="H127" s="22">
        <v>0</v>
      </c>
      <c r="I127" s="22">
        <v>0</v>
      </c>
      <c r="J127" s="22">
        <v>0</v>
      </c>
      <c r="K127" s="22">
        <v>0</v>
      </c>
      <c r="L127" s="22">
        <v>0</v>
      </c>
      <c r="M127" s="22">
        <v>0</v>
      </c>
      <c r="N127" s="22">
        <v>0</v>
      </c>
      <c r="O127" s="22">
        <v>0</v>
      </c>
      <c r="P127" s="22">
        <v>0</v>
      </c>
      <c r="Q127" s="22">
        <v>0</v>
      </c>
      <c r="R127" s="22">
        <v>0</v>
      </c>
    </row>
    <row r="128" spans="1:18" s="23" customFormat="1" x14ac:dyDescent="0.25">
      <c r="A128" s="20" t="str">
        <f>"-"</f>
        <v>-</v>
      </c>
      <c r="B128" s="21" t="s">
        <v>38</v>
      </c>
      <c r="C128" s="28" t="str">
        <f>"10"</f>
        <v>10</v>
      </c>
      <c r="D128" s="22">
        <v>0.66</v>
      </c>
      <c r="E128" s="22">
        <v>0.12</v>
      </c>
      <c r="F128" s="22">
        <v>4.17</v>
      </c>
      <c r="G128" s="37">
        <v>19.338000000000001</v>
      </c>
      <c r="H128" s="22">
        <v>3.5</v>
      </c>
      <c r="I128" s="22">
        <v>4.7</v>
      </c>
      <c r="J128" s="22">
        <v>15.8</v>
      </c>
      <c r="K128" s="22">
        <v>0.39</v>
      </c>
      <c r="L128" s="22">
        <v>0</v>
      </c>
      <c r="M128" s="22">
        <v>0.5</v>
      </c>
      <c r="N128" s="22">
        <v>0.02</v>
      </c>
      <c r="O128" s="22">
        <v>0.01</v>
      </c>
      <c r="P128" s="22">
        <v>7.0000000000000007E-2</v>
      </c>
      <c r="Q128" s="22">
        <v>0.2</v>
      </c>
      <c r="R128" s="22">
        <v>0</v>
      </c>
    </row>
    <row r="129" spans="1:18" s="23" customFormat="1" x14ac:dyDescent="0.25">
      <c r="A129" s="20" t="str">
        <f>"6/10"</f>
        <v>6/10</v>
      </c>
      <c r="B129" s="21" t="s">
        <v>39</v>
      </c>
      <c r="C129" s="28" t="s">
        <v>85</v>
      </c>
      <c r="D129" s="22">
        <v>0.76</v>
      </c>
      <c r="E129" s="22">
        <v>0.04</v>
      </c>
      <c r="F129" s="22">
        <v>17.38</v>
      </c>
      <c r="G129" s="37">
        <v>65.699190000000002</v>
      </c>
      <c r="H129" s="22">
        <v>23.5</v>
      </c>
      <c r="I129" s="22">
        <v>14.96</v>
      </c>
      <c r="J129" s="22">
        <v>20.37</v>
      </c>
      <c r="K129" s="22">
        <v>0.49</v>
      </c>
      <c r="L129" s="22">
        <v>0</v>
      </c>
      <c r="M129" s="22">
        <v>472.5</v>
      </c>
      <c r="N129" s="22">
        <v>0.01</v>
      </c>
      <c r="O129" s="22">
        <v>0.03</v>
      </c>
      <c r="P129" s="22">
        <v>0.38</v>
      </c>
      <c r="Q129" s="22">
        <v>0.59</v>
      </c>
      <c r="R129" s="22">
        <v>0.24</v>
      </c>
    </row>
    <row r="130" spans="1:18" s="23" customFormat="1" ht="31.5" x14ac:dyDescent="0.25">
      <c r="A130" s="20" t="str">
        <f>"4/2"</f>
        <v>4/2</v>
      </c>
      <c r="B130" s="21" t="s">
        <v>67</v>
      </c>
      <c r="C130" s="28" t="str">
        <f>"150"</f>
        <v>150</v>
      </c>
      <c r="D130" s="22">
        <v>1</v>
      </c>
      <c r="E130" s="22">
        <v>1.67</v>
      </c>
      <c r="F130" s="22">
        <v>7.94</v>
      </c>
      <c r="G130" s="37">
        <v>48.004325999999999</v>
      </c>
      <c r="H130" s="22">
        <v>19.05</v>
      </c>
      <c r="I130" s="22">
        <v>12.26</v>
      </c>
      <c r="J130" s="22">
        <v>25.61</v>
      </c>
      <c r="K130" s="22">
        <v>0.57999999999999996</v>
      </c>
      <c r="L130" s="22">
        <v>0</v>
      </c>
      <c r="M130" s="22">
        <v>607.67999999999995</v>
      </c>
      <c r="N130" s="22">
        <v>0.02</v>
      </c>
      <c r="O130" s="22">
        <v>0.03</v>
      </c>
      <c r="P130" s="22">
        <v>0.32</v>
      </c>
      <c r="Q130" s="22">
        <v>0.56000000000000005</v>
      </c>
      <c r="R130" s="22">
        <v>4.76</v>
      </c>
    </row>
    <row r="131" spans="1:18" s="23" customFormat="1" ht="31.5" x14ac:dyDescent="0.25">
      <c r="A131" s="20" t="str">
        <f>"17/4"</f>
        <v>17/4</v>
      </c>
      <c r="B131" s="21" t="s">
        <v>68</v>
      </c>
      <c r="C131" s="28" t="str">
        <f>"120"</f>
        <v>120</v>
      </c>
      <c r="D131" s="22">
        <v>3.52</v>
      </c>
      <c r="E131" s="22">
        <v>3.67</v>
      </c>
      <c r="F131" s="22">
        <v>18.96</v>
      </c>
      <c r="G131" s="37">
        <v>122.00949659999999</v>
      </c>
      <c r="H131" s="22">
        <v>69.650000000000006</v>
      </c>
      <c r="I131" s="22">
        <v>19.66</v>
      </c>
      <c r="J131" s="22">
        <v>83.75</v>
      </c>
      <c r="K131" s="22">
        <v>0.42</v>
      </c>
      <c r="L131" s="22">
        <v>14.54</v>
      </c>
      <c r="M131" s="22">
        <v>13.92</v>
      </c>
      <c r="N131" s="22">
        <v>0.06</v>
      </c>
      <c r="O131" s="22">
        <v>0.08</v>
      </c>
      <c r="P131" s="22">
        <v>0.31</v>
      </c>
      <c r="Q131" s="22">
        <v>1.32</v>
      </c>
      <c r="R131" s="22">
        <v>0.32</v>
      </c>
    </row>
    <row r="132" spans="1:18" s="11" customFormat="1" x14ac:dyDescent="0.25">
      <c r="A132" s="17" t="str">
        <f>"7"</f>
        <v>7</v>
      </c>
      <c r="B132" s="18" t="s">
        <v>118</v>
      </c>
      <c r="C132" s="29" t="str">
        <f>"50"</f>
        <v>50</v>
      </c>
      <c r="D132" s="19">
        <v>7.56</v>
      </c>
      <c r="E132" s="19">
        <v>7.12</v>
      </c>
      <c r="F132" s="19">
        <v>6.56</v>
      </c>
      <c r="G132" s="38">
        <v>120.33634499999999</v>
      </c>
      <c r="H132" s="19">
        <v>8.32</v>
      </c>
      <c r="I132" s="19">
        <v>10.63</v>
      </c>
      <c r="J132" s="19">
        <v>67.180000000000007</v>
      </c>
      <c r="K132" s="19">
        <v>0.95</v>
      </c>
      <c r="L132" s="19">
        <v>20.72</v>
      </c>
      <c r="M132" s="19">
        <v>3.95</v>
      </c>
      <c r="N132" s="19">
        <v>0.04</v>
      </c>
      <c r="O132" s="19">
        <v>0.06</v>
      </c>
      <c r="P132" s="19">
        <v>2.82</v>
      </c>
      <c r="Q132" s="19">
        <v>5.03</v>
      </c>
      <c r="R132" s="19">
        <v>0.13</v>
      </c>
    </row>
    <row r="133" spans="1:18" s="12" customFormat="1" x14ac:dyDescent="0.25">
      <c r="A133" s="24"/>
      <c r="B133" s="25" t="s">
        <v>95</v>
      </c>
      <c r="C133" s="32">
        <v>500</v>
      </c>
      <c r="D133" s="26">
        <f t="shared" ref="D133:R133" si="18">SUM(D127:D132)</f>
        <v>14.82</v>
      </c>
      <c r="E133" s="26">
        <f t="shared" si="18"/>
        <v>12.75</v>
      </c>
      <c r="F133" s="26">
        <f t="shared" si="18"/>
        <v>64.39</v>
      </c>
      <c r="G133" s="39">
        <f t="shared" si="18"/>
        <v>420.16755759999995</v>
      </c>
      <c r="H133" s="26">
        <f t="shared" si="18"/>
        <v>124.02000000000001</v>
      </c>
      <c r="I133" s="26">
        <f t="shared" si="18"/>
        <v>62.21</v>
      </c>
      <c r="J133" s="26">
        <f t="shared" si="18"/>
        <v>212.71</v>
      </c>
      <c r="K133" s="26">
        <f t="shared" si="18"/>
        <v>2.83</v>
      </c>
      <c r="L133" s="26">
        <f t="shared" si="18"/>
        <v>35.26</v>
      </c>
      <c r="M133" s="26">
        <f t="shared" si="18"/>
        <v>1098.55</v>
      </c>
      <c r="N133" s="26">
        <f t="shared" si="18"/>
        <v>0.15</v>
      </c>
      <c r="O133" s="26">
        <f t="shared" si="18"/>
        <v>0.21000000000000002</v>
      </c>
      <c r="P133" s="26">
        <f t="shared" si="18"/>
        <v>3.9</v>
      </c>
      <c r="Q133" s="26">
        <f t="shared" si="18"/>
        <v>7.7</v>
      </c>
      <c r="R133" s="26">
        <f t="shared" si="18"/>
        <v>5.45</v>
      </c>
    </row>
    <row r="134" spans="1:18" x14ac:dyDescent="0.25">
      <c r="B134" s="4" t="s">
        <v>43</v>
      </c>
    </row>
    <row r="135" spans="1:18" s="23" customFormat="1" x14ac:dyDescent="0.25">
      <c r="A135" s="20" t="str">
        <f>"-"</f>
        <v>-</v>
      </c>
      <c r="B135" s="21" t="s">
        <v>37</v>
      </c>
      <c r="C135" s="28" t="str">
        <f>"30"</f>
        <v>30</v>
      </c>
      <c r="D135" s="22">
        <v>1.98</v>
      </c>
      <c r="E135" s="22">
        <v>0.2</v>
      </c>
      <c r="F135" s="22">
        <v>14.07</v>
      </c>
      <c r="G135" s="37">
        <v>67.170299999999997</v>
      </c>
      <c r="H135" s="22">
        <v>0</v>
      </c>
      <c r="I135" s="22">
        <v>0</v>
      </c>
      <c r="J135" s="22">
        <v>0</v>
      </c>
      <c r="K135" s="22">
        <v>0</v>
      </c>
      <c r="L135" s="22">
        <v>0</v>
      </c>
      <c r="M135" s="22">
        <v>0</v>
      </c>
      <c r="N135" s="22">
        <v>0</v>
      </c>
      <c r="O135" s="22">
        <v>0</v>
      </c>
      <c r="P135" s="22">
        <v>0</v>
      </c>
      <c r="Q135" s="22">
        <v>0</v>
      </c>
      <c r="R135" s="22">
        <v>0</v>
      </c>
    </row>
    <row r="136" spans="1:18" s="23" customFormat="1" x14ac:dyDescent="0.25">
      <c r="A136" s="20" t="str">
        <f>"29/10"</f>
        <v>29/10</v>
      </c>
      <c r="B136" s="21" t="s">
        <v>48</v>
      </c>
      <c r="C136" s="28" t="s">
        <v>87</v>
      </c>
      <c r="D136" s="22">
        <v>0.18</v>
      </c>
      <c r="E136" s="22">
        <v>0.04</v>
      </c>
      <c r="F136" s="22">
        <v>7.44</v>
      </c>
      <c r="G136" s="37">
        <v>29.693707317073155</v>
      </c>
      <c r="H136" s="22">
        <v>1.63</v>
      </c>
      <c r="I136" s="22">
        <v>0.42</v>
      </c>
      <c r="J136" s="22">
        <v>0.75</v>
      </c>
      <c r="K136" s="22">
        <v>0.04</v>
      </c>
      <c r="L136" s="22">
        <v>0</v>
      </c>
      <c r="M136" s="22">
        <v>0.33</v>
      </c>
      <c r="N136" s="22">
        <v>0</v>
      </c>
      <c r="O136" s="22">
        <v>0</v>
      </c>
      <c r="P136" s="22">
        <v>0</v>
      </c>
      <c r="Q136" s="22">
        <v>0.01</v>
      </c>
      <c r="R136" s="22">
        <v>0.59</v>
      </c>
    </row>
    <row r="137" spans="1:18" s="23" customFormat="1" x14ac:dyDescent="0.25">
      <c r="A137" s="20" t="str">
        <f>"24/2"</f>
        <v>24/2</v>
      </c>
      <c r="B137" s="21" t="s">
        <v>69</v>
      </c>
      <c r="C137" s="28" t="str">
        <f>"150"</f>
        <v>150</v>
      </c>
      <c r="D137" s="22">
        <v>4.29</v>
      </c>
      <c r="E137" s="22">
        <v>3.79</v>
      </c>
      <c r="F137" s="22">
        <v>14.21</v>
      </c>
      <c r="G137" s="37">
        <v>107.15982479999998</v>
      </c>
      <c r="H137" s="22">
        <v>125.88</v>
      </c>
      <c r="I137" s="22">
        <v>15.85</v>
      </c>
      <c r="J137" s="22">
        <v>98.22</v>
      </c>
      <c r="K137" s="22">
        <v>0.3</v>
      </c>
      <c r="L137" s="22">
        <v>27</v>
      </c>
      <c r="M137" s="22">
        <v>13.5</v>
      </c>
      <c r="N137" s="22">
        <v>0.05</v>
      </c>
      <c r="O137" s="22">
        <v>0.15</v>
      </c>
      <c r="P137" s="22">
        <v>0.21</v>
      </c>
      <c r="Q137" s="22">
        <v>1.19</v>
      </c>
      <c r="R137" s="22">
        <v>0.55000000000000004</v>
      </c>
    </row>
    <row r="138" spans="1:18" s="11" customFormat="1" x14ac:dyDescent="0.25">
      <c r="A138" s="17" t="str">
        <f>"-"</f>
        <v>-</v>
      </c>
      <c r="B138" s="18" t="s">
        <v>46</v>
      </c>
      <c r="C138" s="29" t="str">
        <f>"100"</f>
        <v>100</v>
      </c>
      <c r="D138" s="19">
        <v>0.4</v>
      </c>
      <c r="E138" s="19">
        <v>0.4</v>
      </c>
      <c r="F138" s="19">
        <v>11.6</v>
      </c>
      <c r="G138" s="38">
        <v>48.68</v>
      </c>
      <c r="H138" s="19">
        <v>16</v>
      </c>
      <c r="I138" s="19">
        <v>9</v>
      </c>
      <c r="J138" s="19">
        <v>11</v>
      </c>
      <c r="K138" s="19">
        <v>2.2000000000000002</v>
      </c>
      <c r="L138" s="19">
        <v>0</v>
      </c>
      <c r="M138" s="19">
        <v>30</v>
      </c>
      <c r="N138" s="19">
        <v>0.03</v>
      </c>
      <c r="O138" s="19">
        <v>0.02</v>
      </c>
      <c r="P138" s="19">
        <v>0.3</v>
      </c>
      <c r="Q138" s="19">
        <v>0.4</v>
      </c>
      <c r="R138" s="19">
        <v>10</v>
      </c>
    </row>
    <row r="139" spans="1:18" s="12" customFormat="1" x14ac:dyDescent="0.25">
      <c r="A139" s="24"/>
      <c r="B139" s="25" t="s">
        <v>95</v>
      </c>
      <c r="C139" s="32">
        <v>430</v>
      </c>
      <c r="D139" s="26">
        <f>SUM(D135:D138)</f>
        <v>6.8500000000000005</v>
      </c>
      <c r="E139" s="26">
        <f t="shared" ref="E139:R139" si="19">SUM(E135:E138)</f>
        <v>4.4300000000000006</v>
      </c>
      <c r="F139" s="26">
        <f t="shared" si="19"/>
        <v>47.32</v>
      </c>
      <c r="G139" s="39">
        <f t="shared" si="19"/>
        <v>252.70383211707315</v>
      </c>
      <c r="H139" s="26">
        <f t="shared" si="19"/>
        <v>143.51</v>
      </c>
      <c r="I139" s="26">
        <f t="shared" si="19"/>
        <v>25.27</v>
      </c>
      <c r="J139" s="26">
        <f t="shared" si="19"/>
        <v>109.97</v>
      </c>
      <c r="K139" s="26">
        <f t="shared" si="19"/>
        <v>2.54</v>
      </c>
      <c r="L139" s="26">
        <f t="shared" si="19"/>
        <v>27</v>
      </c>
      <c r="M139" s="26">
        <f t="shared" si="19"/>
        <v>43.83</v>
      </c>
      <c r="N139" s="26">
        <f t="shared" si="19"/>
        <v>0.08</v>
      </c>
      <c r="O139" s="26">
        <f t="shared" si="19"/>
        <v>0.16999999999999998</v>
      </c>
      <c r="P139" s="26">
        <f t="shared" si="19"/>
        <v>0.51</v>
      </c>
      <c r="Q139" s="26">
        <f t="shared" si="19"/>
        <v>1.6</v>
      </c>
      <c r="R139" s="26">
        <f t="shared" si="19"/>
        <v>11.14</v>
      </c>
    </row>
    <row r="140" spans="1:18" s="12" customFormat="1" x14ac:dyDescent="0.25">
      <c r="A140" s="24"/>
      <c r="B140" s="25" t="s">
        <v>47</v>
      </c>
      <c r="C140" s="32">
        <f t="shared" ref="C140:R140" si="20">C122+C125+C133+C139</f>
        <v>1385</v>
      </c>
      <c r="D140" s="32">
        <f t="shared" si="20"/>
        <v>36.78</v>
      </c>
      <c r="E140" s="32">
        <f t="shared" si="20"/>
        <v>30.72</v>
      </c>
      <c r="F140" s="32">
        <f t="shared" si="20"/>
        <v>185.18</v>
      </c>
      <c r="G140" s="46">
        <f t="shared" si="20"/>
        <v>1144.5058037170729</v>
      </c>
      <c r="H140" s="32">
        <f t="shared" si="20"/>
        <v>579.05999999999995</v>
      </c>
      <c r="I140" s="32">
        <f t="shared" si="20"/>
        <v>146.79000000000002</v>
      </c>
      <c r="J140" s="32">
        <f t="shared" si="20"/>
        <v>662.99</v>
      </c>
      <c r="K140" s="32">
        <f t="shared" si="20"/>
        <v>7.13</v>
      </c>
      <c r="L140" s="32">
        <f t="shared" si="20"/>
        <v>123.66</v>
      </c>
      <c r="M140" s="32">
        <f t="shared" si="20"/>
        <v>1177.7299999999998</v>
      </c>
      <c r="N140" s="32">
        <f t="shared" si="20"/>
        <v>0.44</v>
      </c>
      <c r="O140" s="32">
        <f t="shared" si="20"/>
        <v>0.76</v>
      </c>
      <c r="P140" s="32">
        <f t="shared" si="20"/>
        <v>6</v>
      </c>
      <c r="Q140" s="32">
        <f t="shared" si="20"/>
        <v>14.290000000000001</v>
      </c>
      <c r="R140" s="32">
        <f t="shared" si="20"/>
        <v>17.89</v>
      </c>
    </row>
    <row r="141" spans="1:18" s="12" customFormat="1" x14ac:dyDescent="0.25">
      <c r="A141" s="24"/>
      <c r="B141" s="25"/>
      <c r="C141" s="32"/>
      <c r="D141" s="32"/>
      <c r="E141" s="32"/>
      <c r="F141" s="32"/>
      <c r="G141" s="46"/>
      <c r="H141" s="32"/>
      <c r="I141" s="32"/>
      <c r="J141" s="32"/>
      <c r="K141" s="32"/>
      <c r="L141" s="32"/>
      <c r="M141" s="32"/>
      <c r="N141" s="32"/>
      <c r="O141" s="32"/>
      <c r="P141" s="32"/>
      <c r="Q141" s="32"/>
      <c r="R141" s="32"/>
    </row>
    <row r="142" spans="1:18" ht="39.75" customHeight="1" x14ac:dyDescent="0.25"/>
    <row r="143" spans="1:18" x14ac:dyDescent="0.25">
      <c r="B143" s="44" t="s">
        <v>103</v>
      </c>
    </row>
    <row r="144" spans="1:18" x14ac:dyDescent="0.25">
      <c r="B144" s="16" t="s">
        <v>30</v>
      </c>
    </row>
    <row r="145" spans="1:18" s="23" customFormat="1" x14ac:dyDescent="0.25">
      <c r="A145" s="20" t="str">
        <f>"-"</f>
        <v>-</v>
      </c>
      <c r="B145" s="21" t="s">
        <v>31</v>
      </c>
      <c r="C145" s="28" t="str">
        <f>"30"</f>
        <v>30</v>
      </c>
      <c r="D145" s="22">
        <v>2.31</v>
      </c>
      <c r="E145" s="22">
        <v>0.9</v>
      </c>
      <c r="F145" s="22">
        <v>15.99</v>
      </c>
      <c r="G145" s="37">
        <v>80.855999999999995</v>
      </c>
      <c r="H145" s="22">
        <v>6.6</v>
      </c>
      <c r="I145" s="22">
        <v>9.9</v>
      </c>
      <c r="J145" s="22">
        <v>25.5</v>
      </c>
      <c r="K145" s="22">
        <v>0.6</v>
      </c>
      <c r="L145" s="22">
        <v>0</v>
      </c>
      <c r="M145" s="22">
        <v>0</v>
      </c>
      <c r="N145" s="22">
        <v>0.05</v>
      </c>
      <c r="O145" s="22">
        <v>0.02</v>
      </c>
      <c r="P145" s="22">
        <v>0.48</v>
      </c>
      <c r="Q145" s="22">
        <v>0.9</v>
      </c>
      <c r="R145" s="22">
        <v>0</v>
      </c>
    </row>
    <row r="146" spans="1:18" s="23" customFormat="1" x14ac:dyDescent="0.25">
      <c r="A146" s="20" t="str">
        <f>"-"</f>
        <v>-</v>
      </c>
      <c r="B146" s="21" t="s">
        <v>32</v>
      </c>
      <c r="C146" s="28" t="str">
        <f>"5"</f>
        <v>5</v>
      </c>
      <c r="D146" s="22">
        <v>0.04</v>
      </c>
      <c r="E146" s="22">
        <v>3.63</v>
      </c>
      <c r="F146" s="22">
        <v>7.0000000000000007E-2</v>
      </c>
      <c r="G146" s="37">
        <v>33.031999999999996</v>
      </c>
      <c r="H146" s="22">
        <v>1.2</v>
      </c>
      <c r="I146" s="22">
        <v>0</v>
      </c>
      <c r="J146" s="22">
        <v>1.5</v>
      </c>
      <c r="K146" s="22">
        <v>0.01</v>
      </c>
      <c r="L146" s="22">
        <v>20</v>
      </c>
      <c r="M146" s="22">
        <v>15</v>
      </c>
      <c r="N146" s="22">
        <v>0</v>
      </c>
      <c r="O146" s="22">
        <v>0.01</v>
      </c>
      <c r="P146" s="22">
        <v>0.01</v>
      </c>
      <c r="Q146" s="22">
        <v>0.01</v>
      </c>
      <c r="R146" s="22">
        <v>0</v>
      </c>
    </row>
    <row r="147" spans="1:18" s="23" customFormat="1" x14ac:dyDescent="0.25">
      <c r="A147" s="20" t="str">
        <f>"27/10"</f>
        <v>27/10</v>
      </c>
      <c r="B147" s="21" t="s">
        <v>44</v>
      </c>
      <c r="C147" s="28" t="s">
        <v>88</v>
      </c>
      <c r="D147" s="22">
        <v>0.15</v>
      </c>
      <c r="E147" s="22">
        <v>0.04</v>
      </c>
      <c r="F147" s="22">
        <v>3.78</v>
      </c>
      <c r="G147" s="37">
        <v>15.130904999999998</v>
      </c>
      <c r="H147" s="22">
        <v>0.11</v>
      </c>
      <c r="I147" s="22">
        <v>0</v>
      </c>
      <c r="J147" s="22">
        <v>0</v>
      </c>
      <c r="K147" s="22">
        <v>0.01</v>
      </c>
      <c r="L147" s="22">
        <v>0</v>
      </c>
      <c r="M147" s="22">
        <v>0</v>
      </c>
      <c r="N147" s="22">
        <v>0</v>
      </c>
      <c r="O147" s="22">
        <v>0</v>
      </c>
      <c r="P147" s="22">
        <v>0</v>
      </c>
      <c r="Q147" s="22">
        <v>0</v>
      </c>
      <c r="R147" s="22">
        <v>0</v>
      </c>
    </row>
    <row r="148" spans="1:18" s="11" customFormat="1" ht="31.5" x14ac:dyDescent="0.25">
      <c r="A148" s="17" t="str">
        <f>"6/4"</f>
        <v>6/4</v>
      </c>
      <c r="B148" s="18" t="s">
        <v>70</v>
      </c>
      <c r="C148" s="29" t="s">
        <v>84</v>
      </c>
      <c r="D148" s="19">
        <v>5.78</v>
      </c>
      <c r="E148" s="19">
        <v>6.32</v>
      </c>
      <c r="F148" s="19">
        <v>25.7</v>
      </c>
      <c r="G148" s="38">
        <v>179.98056599999998</v>
      </c>
      <c r="H148" s="19">
        <v>104.73</v>
      </c>
      <c r="I148" s="19">
        <v>46.82</v>
      </c>
      <c r="J148" s="19">
        <v>155.59</v>
      </c>
      <c r="K148" s="19">
        <v>1.1499999999999999</v>
      </c>
      <c r="L148" s="19">
        <v>30</v>
      </c>
      <c r="M148" s="19">
        <v>16.88</v>
      </c>
      <c r="N148" s="19">
        <v>0.14000000000000001</v>
      </c>
      <c r="O148" s="19">
        <v>0.13</v>
      </c>
      <c r="P148" s="19">
        <v>0.32</v>
      </c>
      <c r="Q148" s="19">
        <v>1.99</v>
      </c>
      <c r="R148" s="19">
        <v>0.39</v>
      </c>
    </row>
    <row r="149" spans="1:18" s="12" customFormat="1" x14ac:dyDescent="0.25">
      <c r="A149" s="24"/>
      <c r="B149" s="25" t="s">
        <v>95</v>
      </c>
      <c r="C149" s="32">
        <v>335</v>
      </c>
      <c r="D149" s="26">
        <f>SUM(D145:D148)</f>
        <v>8.2800000000000011</v>
      </c>
      <c r="E149" s="26">
        <f t="shared" ref="E149:R149" si="21">SUM(E145:E148)</f>
        <v>10.89</v>
      </c>
      <c r="F149" s="26">
        <f t="shared" si="21"/>
        <v>45.54</v>
      </c>
      <c r="G149" s="39">
        <f t="shared" si="21"/>
        <v>308.99947099999997</v>
      </c>
      <c r="H149" s="26">
        <f t="shared" si="21"/>
        <v>112.64</v>
      </c>
      <c r="I149" s="26">
        <f t="shared" si="21"/>
        <v>56.72</v>
      </c>
      <c r="J149" s="26">
        <f t="shared" si="21"/>
        <v>182.59</v>
      </c>
      <c r="K149" s="26">
        <f t="shared" si="21"/>
        <v>1.77</v>
      </c>
      <c r="L149" s="26">
        <f t="shared" si="21"/>
        <v>50</v>
      </c>
      <c r="M149" s="26">
        <f t="shared" si="21"/>
        <v>31.88</v>
      </c>
      <c r="N149" s="26">
        <f t="shared" si="21"/>
        <v>0.19</v>
      </c>
      <c r="O149" s="26">
        <f t="shared" si="21"/>
        <v>0.16</v>
      </c>
      <c r="P149" s="26">
        <f t="shared" si="21"/>
        <v>0.81</v>
      </c>
      <c r="Q149" s="26">
        <f t="shared" si="21"/>
        <v>2.9</v>
      </c>
      <c r="R149" s="26">
        <f t="shared" si="21"/>
        <v>0.39</v>
      </c>
    </row>
    <row r="150" spans="1:18" x14ac:dyDescent="0.25">
      <c r="B150" s="16" t="s">
        <v>96</v>
      </c>
    </row>
    <row r="151" spans="1:18" s="11" customFormat="1" x14ac:dyDescent="0.25">
      <c r="A151" s="17" t="str">
        <f>"-"</f>
        <v>-</v>
      </c>
      <c r="B151" s="67" t="s">
        <v>123</v>
      </c>
      <c r="C151" s="29" t="str">
        <f>"100"</f>
        <v>100</v>
      </c>
      <c r="D151" s="19">
        <v>0.5</v>
      </c>
      <c r="E151" s="19">
        <v>0.1</v>
      </c>
      <c r="F151" s="19">
        <v>10.3</v>
      </c>
      <c r="G151" s="38">
        <v>43.239999999999995</v>
      </c>
      <c r="H151" s="19">
        <v>7</v>
      </c>
      <c r="I151" s="19">
        <v>4</v>
      </c>
      <c r="J151" s="19">
        <v>7</v>
      </c>
      <c r="K151" s="19">
        <v>1.4</v>
      </c>
      <c r="L151" s="19">
        <v>0</v>
      </c>
      <c r="M151" s="19">
        <v>0</v>
      </c>
      <c r="N151" s="19">
        <v>0.01</v>
      </c>
      <c r="O151" s="19">
        <v>0.01</v>
      </c>
      <c r="P151" s="19">
        <v>0.1</v>
      </c>
      <c r="Q151" s="19">
        <v>0.2</v>
      </c>
      <c r="R151" s="19">
        <v>2</v>
      </c>
    </row>
    <row r="152" spans="1:18" s="12" customFormat="1" x14ac:dyDescent="0.25">
      <c r="A152" s="24"/>
      <c r="B152" s="25" t="s">
        <v>95</v>
      </c>
      <c r="C152" s="32">
        <v>100</v>
      </c>
      <c r="D152" s="26">
        <v>0.5</v>
      </c>
      <c r="E152" s="26">
        <v>0.1</v>
      </c>
      <c r="F152" s="26">
        <v>10.3</v>
      </c>
      <c r="G152" s="39">
        <v>43.24</v>
      </c>
      <c r="H152" s="26">
        <v>7</v>
      </c>
      <c r="I152" s="26">
        <v>4</v>
      </c>
      <c r="J152" s="26">
        <v>7</v>
      </c>
      <c r="K152" s="26">
        <v>1.4</v>
      </c>
      <c r="L152" s="26">
        <v>0</v>
      </c>
      <c r="M152" s="26">
        <v>0</v>
      </c>
      <c r="N152" s="26">
        <v>0.01</v>
      </c>
      <c r="O152" s="26">
        <v>0.01</v>
      </c>
      <c r="P152" s="26">
        <v>0.1</v>
      </c>
      <c r="Q152" s="26">
        <v>0.2</v>
      </c>
      <c r="R152" s="26">
        <v>2</v>
      </c>
    </row>
    <row r="153" spans="1:18" x14ac:dyDescent="0.25">
      <c r="B153" s="16" t="s">
        <v>36</v>
      </c>
    </row>
    <row r="154" spans="1:18" s="23" customFormat="1" x14ac:dyDescent="0.25">
      <c r="A154" s="20" t="str">
        <f>"-"</f>
        <v>-</v>
      </c>
      <c r="B154" s="21" t="s">
        <v>37</v>
      </c>
      <c r="C154" s="28" t="str">
        <f>"20"</f>
        <v>20</v>
      </c>
      <c r="D154" s="22">
        <v>1.32</v>
      </c>
      <c r="E154" s="22">
        <v>0.13</v>
      </c>
      <c r="F154" s="22">
        <v>9.3800000000000008</v>
      </c>
      <c r="G154" s="37">
        <v>44.780199999999994</v>
      </c>
      <c r="H154" s="22">
        <v>0</v>
      </c>
      <c r="I154" s="22">
        <v>0</v>
      </c>
      <c r="J154" s="22">
        <v>0</v>
      </c>
      <c r="K154" s="22">
        <v>0</v>
      </c>
      <c r="L154" s="22">
        <v>0</v>
      </c>
      <c r="M154" s="22">
        <v>0</v>
      </c>
      <c r="N154" s="22">
        <v>0</v>
      </c>
      <c r="O154" s="22">
        <v>0</v>
      </c>
      <c r="P154" s="22">
        <v>0</v>
      </c>
      <c r="Q154" s="22">
        <v>0</v>
      </c>
      <c r="R154" s="22">
        <v>0</v>
      </c>
    </row>
    <row r="155" spans="1:18" s="23" customFormat="1" x14ac:dyDescent="0.25">
      <c r="A155" s="20" t="str">
        <f>"-"</f>
        <v>-</v>
      </c>
      <c r="B155" s="21" t="s">
        <v>38</v>
      </c>
      <c r="C155" s="28" t="str">
        <f>"10"</f>
        <v>10</v>
      </c>
      <c r="D155" s="22">
        <v>0.66</v>
      </c>
      <c r="E155" s="22">
        <v>0.12</v>
      </c>
      <c r="F155" s="22">
        <v>4.17</v>
      </c>
      <c r="G155" s="37">
        <v>19.338000000000001</v>
      </c>
      <c r="H155" s="22">
        <v>3.5</v>
      </c>
      <c r="I155" s="22">
        <v>4.7</v>
      </c>
      <c r="J155" s="22">
        <v>15.8</v>
      </c>
      <c r="K155" s="22">
        <v>0.39</v>
      </c>
      <c r="L155" s="22">
        <v>0</v>
      </c>
      <c r="M155" s="22">
        <v>0.5</v>
      </c>
      <c r="N155" s="22">
        <v>0.02</v>
      </c>
      <c r="O155" s="22">
        <v>0.01</v>
      </c>
      <c r="P155" s="22">
        <v>7.0000000000000007E-2</v>
      </c>
      <c r="Q155" s="22">
        <v>0.2</v>
      </c>
      <c r="R155" s="22">
        <v>0</v>
      </c>
    </row>
    <row r="156" spans="1:18" s="23" customFormat="1" x14ac:dyDescent="0.25">
      <c r="A156" s="20" t="str">
        <f>"6/10"</f>
        <v>6/10</v>
      </c>
      <c r="B156" s="21" t="s">
        <v>39</v>
      </c>
      <c r="C156" s="28" t="s">
        <v>85</v>
      </c>
      <c r="D156" s="22">
        <v>0.76</v>
      </c>
      <c r="E156" s="22">
        <v>0.04</v>
      </c>
      <c r="F156" s="22">
        <v>17.38</v>
      </c>
      <c r="G156" s="37">
        <v>65.699190000000002</v>
      </c>
      <c r="H156" s="22">
        <v>23.5</v>
      </c>
      <c r="I156" s="22">
        <v>14.96</v>
      </c>
      <c r="J156" s="22">
        <v>20.37</v>
      </c>
      <c r="K156" s="22">
        <v>0.49</v>
      </c>
      <c r="L156" s="22">
        <v>0</v>
      </c>
      <c r="M156" s="22">
        <v>472.5</v>
      </c>
      <c r="N156" s="22">
        <v>0.01</v>
      </c>
      <c r="O156" s="22">
        <v>0.03</v>
      </c>
      <c r="P156" s="22">
        <v>0.38</v>
      </c>
      <c r="Q156" s="22">
        <v>0.59</v>
      </c>
      <c r="R156" s="22">
        <v>0.24</v>
      </c>
    </row>
    <row r="157" spans="1:18" s="23" customFormat="1" ht="31.5" x14ac:dyDescent="0.25">
      <c r="A157" s="20" t="str">
        <f>"11/2"</f>
        <v>11/2</v>
      </c>
      <c r="B157" s="21" t="s">
        <v>71</v>
      </c>
      <c r="C157" s="28" t="str">
        <f>"150"</f>
        <v>150</v>
      </c>
      <c r="D157" s="22">
        <v>1.29</v>
      </c>
      <c r="E157" s="22">
        <v>2.84</v>
      </c>
      <c r="F157" s="22">
        <v>10.3</v>
      </c>
      <c r="G157" s="37">
        <v>70.877133000000001</v>
      </c>
      <c r="H157" s="22">
        <v>10</v>
      </c>
      <c r="I157" s="22">
        <v>13.55</v>
      </c>
      <c r="J157" s="22">
        <v>37.65</v>
      </c>
      <c r="K157" s="22">
        <v>0.51</v>
      </c>
      <c r="L157" s="22">
        <v>0</v>
      </c>
      <c r="M157" s="22">
        <v>585.36</v>
      </c>
      <c r="N157" s="22">
        <v>0.05</v>
      </c>
      <c r="O157" s="22">
        <v>0.03</v>
      </c>
      <c r="P157" s="22">
        <v>0.57999999999999996</v>
      </c>
      <c r="Q157" s="22">
        <v>1.02</v>
      </c>
      <c r="R157" s="22">
        <v>4.0199999999999996</v>
      </c>
    </row>
    <row r="158" spans="1:18" s="23" customFormat="1" ht="31.5" x14ac:dyDescent="0.25">
      <c r="A158" s="20" t="str">
        <f>"46/3"</f>
        <v>46/3</v>
      </c>
      <c r="B158" s="21" t="s">
        <v>59</v>
      </c>
      <c r="C158" s="28" t="str">
        <f>"120"</f>
        <v>120</v>
      </c>
      <c r="D158" s="22">
        <v>4.24</v>
      </c>
      <c r="E158" s="22">
        <v>2.38</v>
      </c>
      <c r="F158" s="22">
        <v>27.29</v>
      </c>
      <c r="G158" s="37">
        <v>147.1521396</v>
      </c>
      <c r="H158" s="22">
        <v>8.43</v>
      </c>
      <c r="I158" s="22">
        <v>5.74</v>
      </c>
      <c r="J158" s="22">
        <v>31.86</v>
      </c>
      <c r="K158" s="22">
        <v>0.57999999999999996</v>
      </c>
      <c r="L158" s="22">
        <v>7.2</v>
      </c>
      <c r="M158" s="22">
        <v>7.2</v>
      </c>
      <c r="N158" s="22">
        <v>0.05</v>
      </c>
      <c r="O158" s="22">
        <v>0.02</v>
      </c>
      <c r="P158" s="22">
        <v>0.39</v>
      </c>
      <c r="Q158" s="22">
        <v>1.19</v>
      </c>
      <c r="R158" s="22">
        <v>0</v>
      </c>
    </row>
    <row r="159" spans="1:18" s="11" customFormat="1" ht="31.5" x14ac:dyDescent="0.25">
      <c r="A159" s="17" t="str">
        <f>"12/7"</f>
        <v>12/7</v>
      </c>
      <c r="B159" s="18" t="s">
        <v>72</v>
      </c>
      <c r="C159" s="29" t="str">
        <f>"50"</f>
        <v>50</v>
      </c>
      <c r="D159" s="19">
        <v>6.1</v>
      </c>
      <c r="E159" s="19">
        <v>3.19</v>
      </c>
      <c r="F159" s="19">
        <v>7.03</v>
      </c>
      <c r="G159" s="38">
        <v>81.12675999999999</v>
      </c>
      <c r="H159" s="19">
        <v>16.059999999999999</v>
      </c>
      <c r="I159" s="19">
        <v>21.63</v>
      </c>
      <c r="J159" s="19">
        <v>89.94</v>
      </c>
      <c r="K159" s="19">
        <v>0.57999999999999996</v>
      </c>
      <c r="L159" s="19">
        <v>3.3</v>
      </c>
      <c r="M159" s="19">
        <v>0.2</v>
      </c>
      <c r="N159" s="19">
        <v>0.04</v>
      </c>
      <c r="O159" s="19">
        <v>0.04</v>
      </c>
      <c r="P159" s="19">
        <v>0.63</v>
      </c>
      <c r="Q159" s="19">
        <v>1.84</v>
      </c>
      <c r="R159" s="19">
        <v>0.17</v>
      </c>
    </row>
    <row r="160" spans="1:18" s="12" customFormat="1" x14ac:dyDescent="0.25">
      <c r="A160" s="24"/>
      <c r="B160" s="25" t="s">
        <v>95</v>
      </c>
      <c r="C160" s="32">
        <v>500</v>
      </c>
      <c r="D160" s="26">
        <f>SUM(D154:D159)</f>
        <v>14.37</v>
      </c>
      <c r="E160" s="26">
        <f t="shared" ref="E160:R160" si="22">SUM(E154:E159)</f>
        <v>8.6999999999999993</v>
      </c>
      <c r="F160" s="26">
        <f t="shared" si="22"/>
        <v>75.550000000000011</v>
      </c>
      <c r="G160" s="39">
        <f t="shared" si="22"/>
        <v>428.97342259999999</v>
      </c>
      <c r="H160" s="26">
        <f t="shared" si="22"/>
        <v>61.489999999999995</v>
      </c>
      <c r="I160" s="26">
        <f t="shared" si="22"/>
        <v>60.58</v>
      </c>
      <c r="J160" s="26">
        <f t="shared" si="22"/>
        <v>195.62</v>
      </c>
      <c r="K160" s="26">
        <f t="shared" si="22"/>
        <v>2.5500000000000003</v>
      </c>
      <c r="L160" s="26">
        <f t="shared" si="22"/>
        <v>10.5</v>
      </c>
      <c r="M160" s="26">
        <f t="shared" si="22"/>
        <v>1065.7600000000002</v>
      </c>
      <c r="N160" s="26">
        <f t="shared" si="22"/>
        <v>0.17</v>
      </c>
      <c r="O160" s="26">
        <f t="shared" si="22"/>
        <v>0.13</v>
      </c>
      <c r="P160" s="26">
        <f t="shared" si="22"/>
        <v>2.0499999999999998</v>
      </c>
      <c r="Q160" s="26">
        <f t="shared" si="22"/>
        <v>4.84</v>
      </c>
      <c r="R160" s="26">
        <f t="shared" si="22"/>
        <v>4.43</v>
      </c>
    </row>
    <row r="161" spans="1:18" x14ac:dyDescent="0.25">
      <c r="B161" s="4" t="s">
        <v>43</v>
      </c>
    </row>
    <row r="162" spans="1:18" s="23" customFormat="1" x14ac:dyDescent="0.25">
      <c r="A162" s="20" t="str">
        <f>"-"</f>
        <v>-</v>
      </c>
      <c r="B162" s="21" t="s">
        <v>37</v>
      </c>
      <c r="C162" s="28" t="str">
        <f>"30"</f>
        <v>30</v>
      </c>
      <c r="D162" s="22">
        <v>1.98</v>
      </c>
      <c r="E162" s="22">
        <v>0.2</v>
      </c>
      <c r="F162" s="22">
        <v>14.07</v>
      </c>
      <c r="G162" s="37">
        <v>67.170299999999997</v>
      </c>
      <c r="H162" s="22">
        <v>0</v>
      </c>
      <c r="I162" s="22">
        <v>0</v>
      </c>
      <c r="J162" s="22">
        <v>0</v>
      </c>
      <c r="K162" s="22">
        <v>0</v>
      </c>
      <c r="L162" s="22">
        <v>0</v>
      </c>
      <c r="M162" s="22">
        <v>0</v>
      </c>
      <c r="N162" s="22">
        <v>0</v>
      </c>
      <c r="O162" s="22">
        <v>0</v>
      </c>
      <c r="P162" s="22">
        <v>0</v>
      </c>
      <c r="Q162" s="22">
        <v>0</v>
      </c>
      <c r="R162" s="22">
        <v>0</v>
      </c>
    </row>
    <row r="163" spans="1:18" s="23" customFormat="1" x14ac:dyDescent="0.25">
      <c r="A163" s="20" t="str">
        <f>"27/10"</f>
        <v>27/10</v>
      </c>
      <c r="B163" s="21" t="s">
        <v>34</v>
      </c>
      <c r="C163" s="28" t="s">
        <v>83</v>
      </c>
      <c r="D163" s="22">
        <v>0.15</v>
      </c>
      <c r="E163" s="22">
        <v>0.04</v>
      </c>
      <c r="F163" s="22">
        <v>7.44</v>
      </c>
      <c r="G163" s="37">
        <v>29.067975000000001</v>
      </c>
      <c r="H163" s="22">
        <v>0.22</v>
      </c>
      <c r="I163" s="22">
        <v>0</v>
      </c>
      <c r="J163" s="22">
        <v>0</v>
      </c>
      <c r="K163" s="22">
        <v>0.02</v>
      </c>
      <c r="L163" s="22">
        <v>0</v>
      </c>
      <c r="M163" s="22">
        <v>0</v>
      </c>
      <c r="N163" s="22">
        <v>0</v>
      </c>
      <c r="O163" s="22">
        <v>0</v>
      </c>
      <c r="P163" s="22">
        <v>0</v>
      </c>
      <c r="Q163" s="22">
        <v>0</v>
      </c>
      <c r="R163" s="22">
        <v>0</v>
      </c>
    </row>
    <row r="164" spans="1:18" s="23" customFormat="1" ht="31.5" x14ac:dyDescent="0.25">
      <c r="A164" s="20" t="str">
        <f>"11/4"</f>
        <v>11/4</v>
      </c>
      <c r="B164" s="21" t="s">
        <v>49</v>
      </c>
      <c r="C164" s="29" t="s">
        <v>88</v>
      </c>
      <c r="D164" s="22">
        <v>4.91</v>
      </c>
      <c r="E164" s="22">
        <v>4.58</v>
      </c>
      <c r="F164" s="22">
        <v>24.47</v>
      </c>
      <c r="G164" s="37">
        <v>157.57732949999996</v>
      </c>
      <c r="H164" s="22">
        <v>72.569999999999993</v>
      </c>
      <c r="I164" s="22">
        <v>29.04</v>
      </c>
      <c r="J164" s="22">
        <v>109.02</v>
      </c>
      <c r="K164" s="22">
        <v>0.78</v>
      </c>
      <c r="L164" s="22">
        <v>16.2</v>
      </c>
      <c r="M164" s="22">
        <v>18.600000000000001</v>
      </c>
      <c r="N164" s="22">
        <v>0.11</v>
      </c>
      <c r="O164" s="22">
        <v>0.09</v>
      </c>
      <c r="P164" s="22">
        <v>0.44</v>
      </c>
      <c r="Q164" s="22">
        <v>1.87</v>
      </c>
      <c r="R164" s="22">
        <v>0.31</v>
      </c>
    </row>
    <row r="165" spans="1:18" s="11" customFormat="1" x14ac:dyDescent="0.25">
      <c r="A165" s="17" t="str">
        <f>"-"</f>
        <v>-</v>
      </c>
      <c r="B165" s="18" t="s">
        <v>46</v>
      </c>
      <c r="C165" s="29" t="str">
        <f>"100"</f>
        <v>100</v>
      </c>
      <c r="D165" s="19">
        <v>1.5</v>
      </c>
      <c r="E165" s="19">
        <v>0.5</v>
      </c>
      <c r="F165" s="19">
        <v>22.7</v>
      </c>
      <c r="G165" s="38">
        <v>95.500000000000014</v>
      </c>
      <c r="H165" s="19">
        <v>8</v>
      </c>
      <c r="I165" s="19">
        <v>42</v>
      </c>
      <c r="J165" s="19">
        <v>28</v>
      </c>
      <c r="K165" s="19">
        <v>0.6</v>
      </c>
      <c r="L165" s="19">
        <v>0</v>
      </c>
      <c r="M165" s="19">
        <v>120</v>
      </c>
      <c r="N165" s="19">
        <v>0.04</v>
      </c>
      <c r="O165" s="19">
        <v>0.05</v>
      </c>
      <c r="P165" s="19">
        <v>0.6</v>
      </c>
      <c r="Q165" s="19">
        <v>0.9</v>
      </c>
      <c r="R165" s="19">
        <v>10</v>
      </c>
    </row>
    <row r="166" spans="1:18" s="12" customFormat="1" x14ac:dyDescent="0.25">
      <c r="A166" s="24"/>
      <c r="B166" s="25" t="s">
        <v>95</v>
      </c>
      <c r="C166" s="32">
        <v>430</v>
      </c>
      <c r="D166" s="26">
        <f>SUM(D162:D165)</f>
        <v>8.5399999999999991</v>
      </c>
      <c r="E166" s="26">
        <f t="shared" ref="E166:R166" si="23">SUM(E162:E165)</f>
        <v>5.32</v>
      </c>
      <c r="F166" s="26">
        <f t="shared" si="23"/>
        <v>68.680000000000007</v>
      </c>
      <c r="G166" s="39">
        <f t="shared" si="23"/>
        <v>349.31560449999995</v>
      </c>
      <c r="H166" s="26">
        <f t="shared" si="23"/>
        <v>80.789999999999992</v>
      </c>
      <c r="I166" s="26">
        <f t="shared" si="23"/>
        <v>71.039999999999992</v>
      </c>
      <c r="J166" s="26">
        <f t="shared" si="23"/>
        <v>137.01999999999998</v>
      </c>
      <c r="K166" s="26">
        <f t="shared" si="23"/>
        <v>1.4</v>
      </c>
      <c r="L166" s="26">
        <f t="shared" si="23"/>
        <v>16.2</v>
      </c>
      <c r="M166" s="26">
        <f t="shared" si="23"/>
        <v>138.6</v>
      </c>
      <c r="N166" s="26">
        <f t="shared" si="23"/>
        <v>0.15</v>
      </c>
      <c r="O166" s="26">
        <f t="shared" si="23"/>
        <v>0.14000000000000001</v>
      </c>
      <c r="P166" s="26">
        <f t="shared" si="23"/>
        <v>1.04</v>
      </c>
      <c r="Q166" s="26">
        <f t="shared" si="23"/>
        <v>2.77</v>
      </c>
      <c r="R166" s="26">
        <f t="shared" si="23"/>
        <v>10.31</v>
      </c>
    </row>
    <row r="167" spans="1:18" s="12" customFormat="1" x14ac:dyDescent="0.25">
      <c r="A167" s="24"/>
      <c r="B167" s="25" t="s">
        <v>47</v>
      </c>
      <c r="C167" s="32">
        <f>C149+C152+C160+C166</f>
        <v>1365</v>
      </c>
      <c r="D167" s="32">
        <f t="shared" ref="D167" si="24">D149+D152+D160+D166</f>
        <v>31.689999999999998</v>
      </c>
      <c r="E167" s="32">
        <f t="shared" ref="E167" si="25">E149+E152+E160+E166</f>
        <v>25.009999999999998</v>
      </c>
      <c r="F167" s="32">
        <f t="shared" ref="F167" si="26">F149+F152+F160+F166</f>
        <v>200.07000000000002</v>
      </c>
      <c r="G167" s="46">
        <f t="shared" ref="G167" si="27">G149+G152+G160+G166</f>
        <v>1130.5284981</v>
      </c>
      <c r="H167" s="32">
        <f t="shared" ref="H167" si="28">H149+H152+H160+H166</f>
        <v>261.91999999999996</v>
      </c>
      <c r="I167" s="32">
        <f t="shared" ref="I167" si="29">I149+I152+I160+I166</f>
        <v>192.33999999999997</v>
      </c>
      <c r="J167" s="32">
        <f t="shared" ref="J167" si="30">J149+J152+J160+J166</f>
        <v>522.23</v>
      </c>
      <c r="K167" s="32">
        <f t="shared" ref="K167" si="31">K149+K152+K160+K166</f>
        <v>7.120000000000001</v>
      </c>
      <c r="L167" s="32">
        <f t="shared" ref="L167" si="32">L149+L152+L160+L166</f>
        <v>76.7</v>
      </c>
      <c r="M167" s="32">
        <f t="shared" ref="M167" si="33">M149+M152+M160+M166</f>
        <v>1236.2400000000002</v>
      </c>
      <c r="N167" s="32">
        <f t="shared" ref="N167" si="34">N149+N152+N160+N166</f>
        <v>0.52</v>
      </c>
      <c r="O167" s="32">
        <f t="shared" ref="O167" si="35">O149+O152+O160+O166</f>
        <v>0.44000000000000006</v>
      </c>
      <c r="P167" s="32">
        <f t="shared" ref="P167" si="36">P149+P152+P160+P166</f>
        <v>4</v>
      </c>
      <c r="Q167" s="32">
        <f t="shared" ref="Q167" si="37">Q149+Q152+Q160+Q166</f>
        <v>10.709999999999999</v>
      </c>
      <c r="R167" s="32">
        <f t="shared" ref="R167" si="38">R149+R152+R160+R166</f>
        <v>17.130000000000003</v>
      </c>
    </row>
    <row r="169" spans="1:18" x14ac:dyDescent="0.25">
      <c r="B169" s="25" t="s">
        <v>104</v>
      </c>
    </row>
    <row r="170" spans="1:18" x14ac:dyDescent="0.25">
      <c r="B170" s="44" t="s">
        <v>98</v>
      </c>
    </row>
    <row r="171" spans="1:18" x14ac:dyDescent="0.25">
      <c r="B171" s="16" t="s">
        <v>30</v>
      </c>
    </row>
    <row r="172" spans="1:18" s="23" customFormat="1" x14ac:dyDescent="0.25">
      <c r="A172" s="20" t="str">
        <f>"-"</f>
        <v>-</v>
      </c>
      <c r="B172" s="21" t="s">
        <v>31</v>
      </c>
      <c r="C172" s="28" t="str">
        <f>"30"</f>
        <v>30</v>
      </c>
      <c r="D172" s="22">
        <v>2.31</v>
      </c>
      <c r="E172" s="22">
        <v>0.9</v>
      </c>
      <c r="F172" s="22">
        <v>15.99</v>
      </c>
      <c r="G172" s="37">
        <v>80.855999999999995</v>
      </c>
      <c r="H172" s="22">
        <v>6.6</v>
      </c>
      <c r="I172" s="22">
        <v>9.9</v>
      </c>
      <c r="J172" s="22">
        <v>25.5</v>
      </c>
      <c r="K172" s="22">
        <v>0.6</v>
      </c>
      <c r="L172" s="22">
        <v>0</v>
      </c>
      <c r="M172" s="22">
        <v>0</v>
      </c>
      <c r="N172" s="22">
        <v>0.05</v>
      </c>
      <c r="O172" s="22">
        <v>0.02</v>
      </c>
      <c r="P172" s="22">
        <v>0.48</v>
      </c>
      <c r="Q172" s="22">
        <v>0.9</v>
      </c>
      <c r="R172" s="22">
        <v>0</v>
      </c>
    </row>
    <row r="173" spans="1:18" s="23" customFormat="1" x14ac:dyDescent="0.25">
      <c r="A173" s="20" t="str">
        <f>"-"</f>
        <v>-</v>
      </c>
      <c r="B173" s="21" t="s">
        <v>32</v>
      </c>
      <c r="C173" s="28" t="str">
        <f>"5"</f>
        <v>5</v>
      </c>
      <c r="D173" s="22">
        <v>0.04</v>
      </c>
      <c r="E173" s="22">
        <v>3.63</v>
      </c>
      <c r="F173" s="22">
        <v>7.0000000000000007E-2</v>
      </c>
      <c r="G173" s="37">
        <v>33.031999999999996</v>
      </c>
      <c r="H173" s="22">
        <v>1.2</v>
      </c>
      <c r="I173" s="22">
        <v>0</v>
      </c>
      <c r="J173" s="22">
        <v>1.5</v>
      </c>
      <c r="K173" s="22">
        <v>0.01</v>
      </c>
      <c r="L173" s="22">
        <v>20</v>
      </c>
      <c r="M173" s="22">
        <v>15</v>
      </c>
      <c r="N173" s="22">
        <v>0</v>
      </c>
      <c r="O173" s="22">
        <v>0.01</v>
      </c>
      <c r="P173" s="22">
        <v>0.01</v>
      </c>
      <c r="Q173" s="22">
        <v>0.01</v>
      </c>
      <c r="R173" s="22">
        <v>0</v>
      </c>
    </row>
    <row r="174" spans="1:18" s="23" customFormat="1" x14ac:dyDescent="0.25">
      <c r="A174" s="20" t="str">
        <f>"-"</f>
        <v>-</v>
      </c>
      <c r="B174" s="21" t="s">
        <v>33</v>
      </c>
      <c r="C174" s="28" t="str">
        <f>"20"</f>
        <v>20</v>
      </c>
      <c r="D174" s="22">
        <v>1.5</v>
      </c>
      <c r="E174" s="22">
        <v>1.96</v>
      </c>
      <c r="F174" s="22">
        <v>15.34</v>
      </c>
      <c r="G174" s="37">
        <v>84.452000000000012</v>
      </c>
      <c r="H174" s="22">
        <v>5.8</v>
      </c>
      <c r="I174" s="22">
        <v>4</v>
      </c>
      <c r="J174" s="22">
        <v>18</v>
      </c>
      <c r="K174" s="22">
        <v>0.42</v>
      </c>
      <c r="L174" s="22">
        <v>2</v>
      </c>
      <c r="M174" s="22">
        <v>1.6</v>
      </c>
      <c r="N174" s="22">
        <v>0.02</v>
      </c>
      <c r="O174" s="22">
        <v>0.01</v>
      </c>
      <c r="P174" s="22">
        <v>0.14000000000000001</v>
      </c>
      <c r="Q174" s="22">
        <v>0.38</v>
      </c>
      <c r="R174" s="22">
        <v>0</v>
      </c>
    </row>
    <row r="175" spans="1:18" s="23" customFormat="1" x14ac:dyDescent="0.25">
      <c r="A175" s="20" t="str">
        <f>"29/10"</f>
        <v>29/10</v>
      </c>
      <c r="B175" s="21" t="s">
        <v>48</v>
      </c>
      <c r="C175" s="28" t="s">
        <v>87</v>
      </c>
      <c r="D175" s="22">
        <v>0.18</v>
      </c>
      <c r="E175" s="22">
        <v>0.04</v>
      </c>
      <c r="F175" s="22">
        <v>7.44</v>
      </c>
      <c r="G175" s="37">
        <v>29.693707317073155</v>
      </c>
      <c r="H175" s="22">
        <v>1.63</v>
      </c>
      <c r="I175" s="22">
        <v>0.42</v>
      </c>
      <c r="J175" s="22">
        <v>0.75</v>
      </c>
      <c r="K175" s="22">
        <v>0.04</v>
      </c>
      <c r="L175" s="22">
        <v>0</v>
      </c>
      <c r="M175" s="22">
        <v>0.33</v>
      </c>
      <c r="N175" s="22">
        <v>0</v>
      </c>
      <c r="O175" s="22">
        <v>0</v>
      </c>
      <c r="P175" s="22">
        <v>0</v>
      </c>
      <c r="Q175" s="22">
        <v>0.01</v>
      </c>
      <c r="R175" s="22">
        <v>0.59</v>
      </c>
    </row>
    <row r="176" spans="1:18" s="11" customFormat="1" ht="31.5" x14ac:dyDescent="0.25">
      <c r="A176" s="17" t="str">
        <f>"5/4"</f>
        <v>5/4</v>
      </c>
      <c r="B176" s="18" t="s">
        <v>56</v>
      </c>
      <c r="C176" s="29" t="s">
        <v>84</v>
      </c>
      <c r="D176" s="19">
        <v>3.98</v>
      </c>
      <c r="E176" s="19">
        <v>3.45</v>
      </c>
      <c r="F176" s="19">
        <v>22.16</v>
      </c>
      <c r="G176" s="38">
        <v>134.387619</v>
      </c>
      <c r="H176" s="19">
        <v>69.53</v>
      </c>
      <c r="I176" s="19">
        <v>11.14</v>
      </c>
      <c r="J176" s="19">
        <v>65.760000000000005</v>
      </c>
      <c r="K176" s="19">
        <v>0.28999999999999998</v>
      </c>
      <c r="L176" s="19">
        <v>14.4</v>
      </c>
      <c r="M176" s="19">
        <v>12</v>
      </c>
      <c r="N176" s="19">
        <v>0.04</v>
      </c>
      <c r="O176" s="19">
        <v>0.08</v>
      </c>
      <c r="P176" s="19">
        <v>0.28000000000000003</v>
      </c>
      <c r="Q176" s="19">
        <v>1.21</v>
      </c>
      <c r="R176" s="19">
        <v>0.31</v>
      </c>
    </row>
    <row r="177" spans="1:18" s="12" customFormat="1" x14ac:dyDescent="0.25">
      <c r="A177" s="24"/>
      <c r="B177" s="25" t="s">
        <v>95</v>
      </c>
      <c r="C177" s="32">
        <v>355</v>
      </c>
      <c r="D177" s="26">
        <f>SUM(D172:D176)</f>
        <v>8.01</v>
      </c>
      <c r="E177" s="26">
        <f t="shared" ref="E177:R177" si="39">SUM(E172:E176)</f>
        <v>9.98</v>
      </c>
      <c r="F177" s="26">
        <f t="shared" si="39"/>
        <v>61</v>
      </c>
      <c r="G177" s="39">
        <f t="shared" si="39"/>
        <v>362.42132631707318</v>
      </c>
      <c r="H177" s="26">
        <f t="shared" si="39"/>
        <v>84.76</v>
      </c>
      <c r="I177" s="26">
        <f t="shared" si="39"/>
        <v>25.46</v>
      </c>
      <c r="J177" s="26">
        <f t="shared" si="39"/>
        <v>111.51</v>
      </c>
      <c r="K177" s="26">
        <f t="shared" si="39"/>
        <v>1.36</v>
      </c>
      <c r="L177" s="26">
        <f t="shared" si="39"/>
        <v>36.4</v>
      </c>
      <c r="M177" s="26">
        <f t="shared" si="39"/>
        <v>28.93</v>
      </c>
      <c r="N177" s="26">
        <f t="shared" si="39"/>
        <v>0.11000000000000001</v>
      </c>
      <c r="O177" s="26">
        <f t="shared" si="39"/>
        <v>0.12</v>
      </c>
      <c r="P177" s="26">
        <f t="shared" si="39"/>
        <v>0.91</v>
      </c>
      <c r="Q177" s="26">
        <f t="shared" si="39"/>
        <v>2.5099999999999998</v>
      </c>
      <c r="R177" s="26">
        <f t="shared" si="39"/>
        <v>0.89999999999999991</v>
      </c>
    </row>
    <row r="178" spans="1:18" x14ac:dyDescent="0.25">
      <c r="B178" s="16" t="s">
        <v>96</v>
      </c>
    </row>
    <row r="179" spans="1:18" s="11" customFormat="1" x14ac:dyDescent="0.25">
      <c r="A179" s="17" t="str">
        <f>"-"</f>
        <v>-</v>
      </c>
      <c r="B179" s="67" t="s">
        <v>123</v>
      </c>
      <c r="C179" s="29" t="str">
        <f>"100"</f>
        <v>100</v>
      </c>
      <c r="D179" s="19">
        <v>0.5</v>
      </c>
      <c r="E179" s="19">
        <v>0.1</v>
      </c>
      <c r="F179" s="19">
        <v>10.3</v>
      </c>
      <c r="G179" s="38">
        <v>43.239999999999995</v>
      </c>
      <c r="H179" s="19">
        <v>7</v>
      </c>
      <c r="I179" s="19">
        <v>4</v>
      </c>
      <c r="J179" s="19">
        <v>7</v>
      </c>
      <c r="K179" s="19">
        <v>1.4</v>
      </c>
      <c r="L179" s="19">
        <v>0</v>
      </c>
      <c r="M179" s="19">
        <v>0</v>
      </c>
      <c r="N179" s="19">
        <v>0.01</v>
      </c>
      <c r="O179" s="19">
        <v>0.01</v>
      </c>
      <c r="P179" s="19">
        <v>0.1</v>
      </c>
      <c r="Q179" s="19">
        <v>0.2</v>
      </c>
      <c r="R179" s="19">
        <v>2</v>
      </c>
    </row>
    <row r="180" spans="1:18" s="12" customFormat="1" x14ac:dyDescent="0.25">
      <c r="A180" s="24"/>
      <c r="B180" s="25" t="s">
        <v>95</v>
      </c>
      <c r="C180" s="32">
        <v>100</v>
      </c>
      <c r="D180" s="26">
        <v>0.5</v>
      </c>
      <c r="E180" s="26">
        <v>0.1</v>
      </c>
      <c r="F180" s="26">
        <v>10.3</v>
      </c>
      <c r="G180" s="39">
        <v>43.24</v>
      </c>
      <c r="H180" s="26">
        <v>7</v>
      </c>
      <c r="I180" s="26">
        <v>4</v>
      </c>
      <c r="J180" s="26">
        <v>7</v>
      </c>
      <c r="K180" s="26">
        <v>1.4</v>
      </c>
      <c r="L180" s="26">
        <v>0</v>
      </c>
      <c r="M180" s="26">
        <v>0</v>
      </c>
      <c r="N180" s="26">
        <v>0.01</v>
      </c>
      <c r="O180" s="26">
        <v>0.01</v>
      </c>
      <c r="P180" s="26">
        <v>0.1</v>
      </c>
      <c r="Q180" s="26">
        <v>0.2</v>
      </c>
      <c r="R180" s="26">
        <v>2</v>
      </c>
    </row>
    <row r="181" spans="1:18" x14ac:dyDescent="0.25">
      <c r="B181" s="16" t="s">
        <v>36</v>
      </c>
    </row>
    <row r="182" spans="1:18" s="23" customFormat="1" x14ac:dyDescent="0.25">
      <c r="A182" s="20" t="str">
        <f>"-"</f>
        <v>-</v>
      </c>
      <c r="B182" s="21" t="s">
        <v>37</v>
      </c>
      <c r="C182" s="28" t="str">
        <f>"20"</f>
        <v>20</v>
      </c>
      <c r="D182" s="22">
        <v>1.32</v>
      </c>
      <c r="E182" s="22">
        <v>0.13</v>
      </c>
      <c r="F182" s="22">
        <v>9.3800000000000008</v>
      </c>
      <c r="G182" s="37">
        <v>44.780199999999994</v>
      </c>
      <c r="H182" s="22">
        <v>0</v>
      </c>
      <c r="I182" s="22">
        <v>0</v>
      </c>
      <c r="J182" s="22">
        <v>0</v>
      </c>
      <c r="K182" s="22">
        <v>0</v>
      </c>
      <c r="L182" s="22">
        <v>0</v>
      </c>
      <c r="M182" s="22">
        <v>0</v>
      </c>
      <c r="N182" s="22">
        <v>0</v>
      </c>
      <c r="O182" s="22">
        <v>0</v>
      </c>
      <c r="P182" s="22">
        <v>0</v>
      </c>
      <c r="Q182" s="22">
        <v>0</v>
      </c>
      <c r="R182" s="22">
        <v>0</v>
      </c>
    </row>
    <row r="183" spans="1:18" s="23" customFormat="1" x14ac:dyDescent="0.25">
      <c r="A183" s="20" t="str">
        <f>"-"</f>
        <v>-</v>
      </c>
      <c r="B183" s="21" t="s">
        <v>38</v>
      </c>
      <c r="C183" s="28" t="str">
        <f>"10"</f>
        <v>10</v>
      </c>
      <c r="D183" s="22">
        <v>0.66</v>
      </c>
      <c r="E183" s="22">
        <v>0.12</v>
      </c>
      <c r="F183" s="22">
        <v>4.17</v>
      </c>
      <c r="G183" s="37">
        <v>19.338000000000001</v>
      </c>
      <c r="H183" s="22">
        <v>3.5</v>
      </c>
      <c r="I183" s="22">
        <v>4.7</v>
      </c>
      <c r="J183" s="22">
        <v>15.8</v>
      </c>
      <c r="K183" s="22">
        <v>0.39</v>
      </c>
      <c r="L183" s="22">
        <v>0</v>
      </c>
      <c r="M183" s="22">
        <v>0.5</v>
      </c>
      <c r="N183" s="22">
        <v>0.02</v>
      </c>
      <c r="O183" s="22">
        <v>0.01</v>
      </c>
      <c r="P183" s="22">
        <v>7.0000000000000007E-2</v>
      </c>
      <c r="Q183" s="22">
        <v>0.2</v>
      </c>
      <c r="R183" s="22">
        <v>0</v>
      </c>
    </row>
    <row r="184" spans="1:18" s="23" customFormat="1" x14ac:dyDescent="0.25">
      <c r="A184" s="20" t="str">
        <f>"3/10"</f>
        <v>3/10</v>
      </c>
      <c r="B184" s="21" t="s">
        <v>50</v>
      </c>
      <c r="C184" s="28" t="s">
        <v>89</v>
      </c>
      <c r="D184" s="22">
        <v>0.12</v>
      </c>
      <c r="E184" s="22">
        <v>0.12</v>
      </c>
      <c r="F184" s="22">
        <v>18.059999999999999</v>
      </c>
      <c r="G184" s="37">
        <v>70.012679999999989</v>
      </c>
      <c r="H184" s="22">
        <v>5.09</v>
      </c>
      <c r="I184" s="22">
        <v>2.57</v>
      </c>
      <c r="J184" s="22">
        <v>3.07</v>
      </c>
      <c r="K184" s="22">
        <v>0.68</v>
      </c>
      <c r="L184" s="22">
        <v>0</v>
      </c>
      <c r="M184" s="22">
        <v>8.1</v>
      </c>
      <c r="N184" s="22">
        <v>0.01</v>
      </c>
      <c r="O184" s="22">
        <v>0.01</v>
      </c>
      <c r="P184" s="22">
        <v>0.08</v>
      </c>
      <c r="Q184" s="22">
        <v>0.12</v>
      </c>
      <c r="R184" s="22">
        <v>1.2</v>
      </c>
    </row>
    <row r="185" spans="1:18" s="23" customFormat="1" ht="47.25" x14ac:dyDescent="0.25">
      <c r="A185" s="20" t="str">
        <f>"18/2"</f>
        <v>18/2</v>
      </c>
      <c r="B185" s="21" t="s">
        <v>41</v>
      </c>
      <c r="C185" s="28" t="str">
        <f>"150"</f>
        <v>150</v>
      </c>
      <c r="D185" s="22">
        <v>1.61</v>
      </c>
      <c r="E185" s="22">
        <v>1.43</v>
      </c>
      <c r="F185" s="22">
        <v>12.17</v>
      </c>
      <c r="G185" s="37">
        <v>66.896234100000001</v>
      </c>
      <c r="H185" s="22">
        <v>9.3699999999999992</v>
      </c>
      <c r="I185" s="22">
        <v>13.26</v>
      </c>
      <c r="J185" s="22">
        <v>33.35</v>
      </c>
      <c r="K185" s="22">
        <v>0.55000000000000004</v>
      </c>
      <c r="L185" s="22">
        <v>0</v>
      </c>
      <c r="M185" s="22">
        <v>785.16</v>
      </c>
      <c r="N185" s="22">
        <v>0.06</v>
      </c>
      <c r="O185" s="22">
        <v>0.03</v>
      </c>
      <c r="P185" s="22">
        <v>0.57999999999999996</v>
      </c>
      <c r="Q185" s="22">
        <v>1.03</v>
      </c>
      <c r="R185" s="22">
        <v>3.67</v>
      </c>
    </row>
    <row r="186" spans="1:18" s="23" customFormat="1" x14ac:dyDescent="0.25">
      <c r="A186" s="64" t="s">
        <v>115</v>
      </c>
      <c r="B186" s="65" t="s">
        <v>116</v>
      </c>
      <c r="C186" s="66">
        <v>120</v>
      </c>
      <c r="D186" s="66">
        <v>11.94</v>
      </c>
      <c r="E186" s="66">
        <v>2.82</v>
      </c>
      <c r="F186" s="66">
        <v>33.18</v>
      </c>
      <c r="G186" s="37">
        <v>195.47770799999998</v>
      </c>
      <c r="H186" s="66">
        <v>64.849999999999994</v>
      </c>
      <c r="I186" s="66">
        <v>59</v>
      </c>
      <c r="J186" s="66">
        <v>182.06</v>
      </c>
      <c r="K186" s="66">
        <v>3.76</v>
      </c>
      <c r="L186" s="66">
        <v>9.6</v>
      </c>
      <c r="M186" s="66">
        <v>11.32</v>
      </c>
      <c r="N186" s="66">
        <v>0.35</v>
      </c>
      <c r="O186" s="66">
        <v>0.08</v>
      </c>
      <c r="P186" s="66">
        <v>1.01</v>
      </c>
      <c r="Q186" s="66">
        <v>3.98</v>
      </c>
      <c r="R186" s="66">
        <v>0</v>
      </c>
    </row>
    <row r="187" spans="1:18" s="11" customFormat="1" ht="31.5" x14ac:dyDescent="0.25">
      <c r="A187" s="17" t="str">
        <f>"16/8"</f>
        <v>16/8</v>
      </c>
      <c r="B187" s="18" t="s">
        <v>73</v>
      </c>
      <c r="C187" s="29" t="str">
        <f>"50"</f>
        <v>50</v>
      </c>
      <c r="D187" s="19">
        <v>7.77</v>
      </c>
      <c r="E187" s="19">
        <v>6.83</v>
      </c>
      <c r="F187" s="19">
        <v>6.98</v>
      </c>
      <c r="G187" s="38">
        <v>120.35396</v>
      </c>
      <c r="H187" s="19">
        <v>5.82</v>
      </c>
      <c r="I187" s="19">
        <v>11.96</v>
      </c>
      <c r="J187" s="19">
        <v>74.39</v>
      </c>
      <c r="K187" s="19">
        <v>1.33</v>
      </c>
      <c r="L187" s="19">
        <v>0</v>
      </c>
      <c r="M187" s="19">
        <v>0.25</v>
      </c>
      <c r="N187" s="19">
        <v>0.03</v>
      </c>
      <c r="O187" s="19">
        <v>0.06</v>
      </c>
      <c r="P187" s="19">
        <v>1.82</v>
      </c>
      <c r="Q187" s="19">
        <v>3.43</v>
      </c>
      <c r="R187" s="19">
        <v>0</v>
      </c>
    </row>
    <row r="188" spans="1:18" s="12" customFormat="1" x14ac:dyDescent="0.25">
      <c r="A188" s="24"/>
      <c r="B188" s="25" t="s">
        <v>95</v>
      </c>
      <c r="C188" s="32">
        <v>500</v>
      </c>
      <c r="D188" s="26">
        <f t="shared" ref="D188:R188" si="40">SUM(D182:D187)</f>
        <v>23.419999999999998</v>
      </c>
      <c r="E188" s="26">
        <f t="shared" si="40"/>
        <v>11.45</v>
      </c>
      <c r="F188" s="26">
        <f t="shared" si="40"/>
        <v>83.940000000000012</v>
      </c>
      <c r="G188" s="39">
        <f t="shared" si="40"/>
        <v>516.85878209999998</v>
      </c>
      <c r="H188" s="26">
        <f t="shared" si="40"/>
        <v>88.63</v>
      </c>
      <c r="I188" s="26">
        <f t="shared" si="40"/>
        <v>91.490000000000009</v>
      </c>
      <c r="J188" s="26">
        <f t="shared" si="40"/>
        <v>308.67</v>
      </c>
      <c r="K188" s="26">
        <f t="shared" si="40"/>
        <v>6.71</v>
      </c>
      <c r="L188" s="26">
        <f t="shared" si="40"/>
        <v>9.6</v>
      </c>
      <c r="M188" s="26">
        <f t="shared" si="40"/>
        <v>805.33</v>
      </c>
      <c r="N188" s="26">
        <f t="shared" si="40"/>
        <v>0.47</v>
      </c>
      <c r="O188" s="26">
        <f t="shared" si="40"/>
        <v>0.19</v>
      </c>
      <c r="P188" s="26">
        <f t="shared" si="40"/>
        <v>3.56</v>
      </c>
      <c r="Q188" s="26">
        <f t="shared" si="40"/>
        <v>8.76</v>
      </c>
      <c r="R188" s="26">
        <f t="shared" si="40"/>
        <v>4.87</v>
      </c>
    </row>
    <row r="189" spans="1:18" x14ac:dyDescent="0.25">
      <c r="B189" s="4" t="s">
        <v>43</v>
      </c>
    </row>
    <row r="190" spans="1:18" s="23" customFormat="1" x14ac:dyDescent="0.25">
      <c r="A190" s="20" t="str">
        <f>"-"</f>
        <v>-</v>
      </c>
      <c r="B190" s="21" t="s">
        <v>37</v>
      </c>
      <c r="C190" s="28" t="str">
        <f>"30"</f>
        <v>30</v>
      </c>
      <c r="D190" s="22">
        <v>1.98</v>
      </c>
      <c r="E190" s="22">
        <v>0.2</v>
      </c>
      <c r="F190" s="22">
        <v>14.07</v>
      </c>
      <c r="G190" s="37">
        <v>67.170299999999997</v>
      </c>
      <c r="H190" s="22">
        <v>0</v>
      </c>
      <c r="I190" s="22">
        <v>0</v>
      </c>
      <c r="J190" s="22">
        <v>0</v>
      </c>
      <c r="K190" s="22">
        <v>0</v>
      </c>
      <c r="L190" s="22">
        <v>0</v>
      </c>
      <c r="M190" s="22">
        <v>0</v>
      </c>
      <c r="N190" s="22">
        <v>0</v>
      </c>
      <c r="O190" s="22">
        <v>0</v>
      </c>
      <c r="P190" s="22">
        <v>0</v>
      </c>
      <c r="Q190" s="22">
        <v>0</v>
      </c>
      <c r="R190" s="22">
        <v>0</v>
      </c>
    </row>
    <row r="191" spans="1:18" s="23" customFormat="1" x14ac:dyDescent="0.25">
      <c r="A191" s="20" t="str">
        <f>"27/10"</f>
        <v>27/10</v>
      </c>
      <c r="B191" s="21" t="s">
        <v>44</v>
      </c>
      <c r="C191" s="28" t="s">
        <v>88</v>
      </c>
      <c r="D191" s="22">
        <v>0.15</v>
      </c>
      <c r="E191" s="22">
        <v>0.04</v>
      </c>
      <c r="F191" s="22">
        <v>3.78</v>
      </c>
      <c r="G191" s="37">
        <v>15.130904999999998</v>
      </c>
      <c r="H191" s="22">
        <v>0.11</v>
      </c>
      <c r="I191" s="22">
        <v>0</v>
      </c>
      <c r="J191" s="22">
        <v>0</v>
      </c>
      <c r="K191" s="22">
        <v>0.01</v>
      </c>
      <c r="L191" s="22">
        <v>0</v>
      </c>
      <c r="M191" s="22">
        <v>0</v>
      </c>
      <c r="N191" s="22">
        <v>0</v>
      </c>
      <c r="O191" s="22">
        <v>0</v>
      </c>
      <c r="P191" s="22">
        <v>0</v>
      </c>
      <c r="Q191" s="22">
        <v>0</v>
      </c>
      <c r="R191" s="22">
        <v>0</v>
      </c>
    </row>
    <row r="192" spans="1:18" s="23" customFormat="1" ht="31.5" x14ac:dyDescent="0.25">
      <c r="A192" s="20" t="str">
        <f>"9/4"</f>
        <v>9/4</v>
      </c>
      <c r="B192" s="21" t="s">
        <v>74</v>
      </c>
      <c r="C192" s="28" t="s">
        <v>88</v>
      </c>
      <c r="D192" s="22">
        <v>3.89</v>
      </c>
      <c r="E192" s="22">
        <v>4.37</v>
      </c>
      <c r="F192" s="22">
        <v>30.38</v>
      </c>
      <c r="G192" s="37">
        <v>175.64582399999998</v>
      </c>
      <c r="H192" s="22">
        <v>70.36</v>
      </c>
      <c r="I192" s="22">
        <v>23.23</v>
      </c>
      <c r="J192" s="22">
        <v>94.42</v>
      </c>
      <c r="K192" s="22">
        <v>0.4</v>
      </c>
      <c r="L192" s="22">
        <v>26.25</v>
      </c>
      <c r="M192" s="22">
        <v>15.19</v>
      </c>
      <c r="N192" s="22">
        <v>0.04</v>
      </c>
      <c r="O192" s="22">
        <v>0.09</v>
      </c>
      <c r="P192" s="22">
        <v>0.5</v>
      </c>
      <c r="Q192" s="22">
        <v>1.55</v>
      </c>
      <c r="R192" s="22">
        <v>0.28999999999999998</v>
      </c>
    </row>
    <row r="193" spans="1:18" s="11" customFormat="1" x14ac:dyDescent="0.25">
      <c r="A193" s="17" t="str">
        <f>"-"</f>
        <v>-</v>
      </c>
      <c r="B193" s="18" t="s">
        <v>46</v>
      </c>
      <c r="C193" s="29" t="str">
        <f>"100"</f>
        <v>100</v>
      </c>
      <c r="D193" s="19">
        <v>0.4</v>
      </c>
      <c r="E193" s="19">
        <v>0.4</v>
      </c>
      <c r="F193" s="19">
        <v>11.6</v>
      </c>
      <c r="G193" s="38">
        <v>48.68</v>
      </c>
      <c r="H193" s="19">
        <v>16</v>
      </c>
      <c r="I193" s="19">
        <v>9</v>
      </c>
      <c r="J193" s="19">
        <v>11</v>
      </c>
      <c r="K193" s="19">
        <v>2.2000000000000002</v>
      </c>
      <c r="L193" s="19">
        <v>0</v>
      </c>
      <c r="M193" s="19">
        <v>30</v>
      </c>
      <c r="N193" s="19">
        <v>0.03</v>
      </c>
      <c r="O193" s="19">
        <v>0.02</v>
      </c>
      <c r="P193" s="19">
        <v>0.3</v>
      </c>
      <c r="Q193" s="19">
        <v>0.4</v>
      </c>
      <c r="R193" s="19">
        <v>10</v>
      </c>
    </row>
    <row r="194" spans="1:18" s="12" customFormat="1" x14ac:dyDescent="0.25">
      <c r="A194" s="24"/>
      <c r="B194" s="25" t="s">
        <v>95</v>
      </c>
      <c r="C194" s="32">
        <v>430</v>
      </c>
      <c r="D194" s="26">
        <f>SUM(D190:D193)</f>
        <v>6.42</v>
      </c>
      <c r="E194" s="26">
        <f t="shared" ref="E194:R194" si="41">SUM(E190:E193)</f>
        <v>5.0100000000000007</v>
      </c>
      <c r="F194" s="26">
        <f t="shared" si="41"/>
        <v>59.830000000000005</v>
      </c>
      <c r="G194" s="39">
        <f t="shared" si="41"/>
        <v>306.62702899999999</v>
      </c>
      <c r="H194" s="26">
        <f t="shared" si="41"/>
        <v>86.47</v>
      </c>
      <c r="I194" s="26">
        <f t="shared" si="41"/>
        <v>32.230000000000004</v>
      </c>
      <c r="J194" s="26">
        <f t="shared" si="41"/>
        <v>105.42</v>
      </c>
      <c r="K194" s="26">
        <f t="shared" si="41"/>
        <v>2.6100000000000003</v>
      </c>
      <c r="L194" s="26">
        <f t="shared" si="41"/>
        <v>26.25</v>
      </c>
      <c r="M194" s="26">
        <f t="shared" si="41"/>
        <v>45.19</v>
      </c>
      <c r="N194" s="26">
        <f t="shared" si="41"/>
        <v>7.0000000000000007E-2</v>
      </c>
      <c r="O194" s="26">
        <f t="shared" si="41"/>
        <v>0.11</v>
      </c>
      <c r="P194" s="26">
        <f t="shared" si="41"/>
        <v>0.8</v>
      </c>
      <c r="Q194" s="26">
        <f t="shared" si="41"/>
        <v>1.9500000000000002</v>
      </c>
      <c r="R194" s="26">
        <f t="shared" si="41"/>
        <v>10.29</v>
      </c>
    </row>
    <row r="195" spans="1:18" s="12" customFormat="1" x14ac:dyDescent="0.25">
      <c r="A195" s="24"/>
      <c r="B195" s="25" t="s">
        <v>47</v>
      </c>
      <c r="C195" s="32">
        <f t="shared" ref="C195:R195" si="42">C177+C180+C188+C194</f>
        <v>1385</v>
      </c>
      <c r="D195" s="32">
        <f t="shared" si="42"/>
        <v>38.35</v>
      </c>
      <c r="E195" s="32">
        <f t="shared" si="42"/>
        <v>26.540000000000003</v>
      </c>
      <c r="F195" s="32">
        <f t="shared" si="42"/>
        <v>215.07000000000002</v>
      </c>
      <c r="G195" s="46">
        <f t="shared" si="42"/>
        <v>1229.1471374170733</v>
      </c>
      <c r="H195" s="32">
        <f t="shared" si="42"/>
        <v>266.86</v>
      </c>
      <c r="I195" s="32">
        <f t="shared" si="42"/>
        <v>153.18</v>
      </c>
      <c r="J195" s="32">
        <f t="shared" si="42"/>
        <v>532.6</v>
      </c>
      <c r="K195" s="32">
        <f t="shared" si="42"/>
        <v>12.079999999999998</v>
      </c>
      <c r="L195" s="32">
        <f t="shared" si="42"/>
        <v>72.25</v>
      </c>
      <c r="M195" s="32">
        <f t="shared" si="42"/>
        <v>879.45</v>
      </c>
      <c r="N195" s="32">
        <f t="shared" si="42"/>
        <v>0.65999999999999992</v>
      </c>
      <c r="O195" s="32">
        <f t="shared" si="42"/>
        <v>0.43</v>
      </c>
      <c r="P195" s="32">
        <f t="shared" si="42"/>
        <v>5.37</v>
      </c>
      <c r="Q195" s="32">
        <f t="shared" si="42"/>
        <v>13.419999999999998</v>
      </c>
      <c r="R195" s="32">
        <f t="shared" si="42"/>
        <v>18.059999999999999</v>
      </c>
    </row>
    <row r="197" spans="1:18" x14ac:dyDescent="0.25">
      <c r="B197" s="44" t="s">
        <v>99</v>
      </c>
    </row>
    <row r="198" spans="1:18" x14ac:dyDescent="0.25">
      <c r="B198" s="16" t="s">
        <v>30</v>
      </c>
    </row>
    <row r="199" spans="1:18" s="23" customFormat="1" x14ac:dyDescent="0.25">
      <c r="A199" s="20" t="str">
        <f>"-"</f>
        <v>-</v>
      </c>
      <c r="B199" s="21" t="s">
        <v>31</v>
      </c>
      <c r="C199" s="28" t="str">
        <f>"30"</f>
        <v>30</v>
      </c>
      <c r="D199" s="22">
        <v>2.31</v>
      </c>
      <c r="E199" s="22">
        <v>0.9</v>
      </c>
      <c r="F199" s="22">
        <v>15.99</v>
      </c>
      <c r="G199" s="37">
        <v>80.855999999999995</v>
      </c>
      <c r="H199" s="22">
        <v>6.6</v>
      </c>
      <c r="I199" s="22">
        <v>9.9</v>
      </c>
      <c r="J199" s="22">
        <v>25.5</v>
      </c>
      <c r="K199" s="22">
        <v>0.6</v>
      </c>
      <c r="L199" s="22">
        <v>0</v>
      </c>
      <c r="M199" s="22">
        <v>0</v>
      </c>
      <c r="N199" s="22">
        <v>0.05</v>
      </c>
      <c r="O199" s="22">
        <v>0.02</v>
      </c>
      <c r="P199" s="22">
        <v>0.48</v>
      </c>
      <c r="Q199" s="22">
        <v>0.9</v>
      </c>
      <c r="R199" s="22">
        <v>0</v>
      </c>
    </row>
    <row r="200" spans="1:18" s="23" customFormat="1" x14ac:dyDescent="0.25">
      <c r="A200" s="20" t="str">
        <f>"-"</f>
        <v>-</v>
      </c>
      <c r="B200" s="21" t="s">
        <v>32</v>
      </c>
      <c r="C200" s="28" t="str">
        <f>"5"</f>
        <v>5</v>
      </c>
      <c r="D200" s="22">
        <v>0.04</v>
      </c>
      <c r="E200" s="22">
        <v>3.63</v>
      </c>
      <c r="F200" s="22">
        <v>7.0000000000000007E-2</v>
      </c>
      <c r="G200" s="37">
        <v>33.031999999999996</v>
      </c>
      <c r="H200" s="22">
        <v>1.2</v>
      </c>
      <c r="I200" s="22">
        <v>0</v>
      </c>
      <c r="J200" s="22">
        <v>1.5</v>
      </c>
      <c r="K200" s="22">
        <v>0.01</v>
      </c>
      <c r="L200" s="22">
        <v>20</v>
      </c>
      <c r="M200" s="22">
        <v>15</v>
      </c>
      <c r="N200" s="22">
        <v>0</v>
      </c>
      <c r="O200" s="22">
        <v>0.01</v>
      </c>
      <c r="P200" s="22">
        <v>0.01</v>
      </c>
      <c r="Q200" s="22">
        <v>0.01</v>
      </c>
      <c r="R200" s="22">
        <v>0</v>
      </c>
    </row>
    <row r="201" spans="1:18" s="23" customFormat="1" x14ac:dyDescent="0.25">
      <c r="A201" s="20" t="str">
        <f>"31/10"</f>
        <v>31/10</v>
      </c>
      <c r="B201" s="21" t="s">
        <v>121</v>
      </c>
      <c r="C201" s="28" t="s">
        <v>86</v>
      </c>
      <c r="D201" s="22">
        <v>1.21</v>
      </c>
      <c r="E201" s="22">
        <v>0.96</v>
      </c>
      <c r="F201" s="22">
        <v>9.2100000000000009</v>
      </c>
      <c r="G201" s="37">
        <v>48.415424999999999</v>
      </c>
      <c r="H201" s="22">
        <v>43.87</v>
      </c>
      <c r="I201" s="22">
        <v>4.99</v>
      </c>
      <c r="J201" s="22">
        <v>31.39</v>
      </c>
      <c r="K201" s="22">
        <v>0.06</v>
      </c>
      <c r="L201" s="22">
        <v>7.5</v>
      </c>
      <c r="M201" s="22">
        <v>3.38</v>
      </c>
      <c r="N201" s="22">
        <v>0.01</v>
      </c>
      <c r="O201" s="22">
        <v>0.05</v>
      </c>
      <c r="P201" s="22">
        <v>0.03</v>
      </c>
      <c r="Q201" s="22">
        <v>0.3</v>
      </c>
      <c r="R201" s="22">
        <v>0.2</v>
      </c>
    </row>
    <row r="202" spans="1:18" s="11" customFormat="1" ht="31.5" x14ac:dyDescent="0.25">
      <c r="A202" s="17" t="str">
        <f>"17/4"</f>
        <v>17/4</v>
      </c>
      <c r="B202" s="18" t="s">
        <v>68</v>
      </c>
      <c r="C202" s="29" t="str">
        <f>"150"</f>
        <v>150</v>
      </c>
      <c r="D202" s="19">
        <v>4.3899999999999997</v>
      </c>
      <c r="E202" s="19">
        <v>4.59</v>
      </c>
      <c r="F202" s="19">
        <v>23.7</v>
      </c>
      <c r="G202" s="38">
        <v>152.51187075000001</v>
      </c>
      <c r="H202" s="19">
        <v>87.07</v>
      </c>
      <c r="I202" s="19">
        <v>24.57</v>
      </c>
      <c r="J202" s="19">
        <v>104.69</v>
      </c>
      <c r="K202" s="19">
        <v>0.52</v>
      </c>
      <c r="L202" s="19">
        <v>18.18</v>
      </c>
      <c r="M202" s="19">
        <v>17.399999999999999</v>
      </c>
      <c r="N202" s="19">
        <v>7.0000000000000007E-2</v>
      </c>
      <c r="O202" s="19">
        <v>0.1</v>
      </c>
      <c r="P202" s="19">
        <v>0.39</v>
      </c>
      <c r="Q202" s="19">
        <v>1.65</v>
      </c>
      <c r="R202" s="19">
        <v>0.4</v>
      </c>
    </row>
    <row r="203" spans="1:18" s="12" customFormat="1" x14ac:dyDescent="0.25">
      <c r="A203" s="24"/>
      <c r="B203" s="25" t="s">
        <v>95</v>
      </c>
      <c r="C203" s="32">
        <v>335</v>
      </c>
      <c r="D203" s="26">
        <f>SUM(D199:D202)</f>
        <v>7.9499999999999993</v>
      </c>
      <c r="E203" s="26">
        <f t="shared" ref="E203:R203" si="43">SUM(E199:E202)</f>
        <v>10.08</v>
      </c>
      <c r="F203" s="26">
        <f t="shared" si="43"/>
        <v>48.97</v>
      </c>
      <c r="G203" s="39">
        <f t="shared" si="43"/>
        <v>314.81529575000002</v>
      </c>
      <c r="H203" s="26">
        <f t="shared" si="43"/>
        <v>138.73999999999998</v>
      </c>
      <c r="I203" s="26">
        <f t="shared" si="43"/>
        <v>39.46</v>
      </c>
      <c r="J203" s="26">
        <f t="shared" si="43"/>
        <v>163.07999999999998</v>
      </c>
      <c r="K203" s="26">
        <f t="shared" si="43"/>
        <v>1.19</v>
      </c>
      <c r="L203" s="26">
        <f t="shared" si="43"/>
        <v>45.68</v>
      </c>
      <c r="M203" s="26">
        <f t="shared" si="43"/>
        <v>35.78</v>
      </c>
      <c r="N203" s="26">
        <f t="shared" si="43"/>
        <v>0.13</v>
      </c>
      <c r="O203" s="26">
        <f t="shared" si="43"/>
        <v>0.18</v>
      </c>
      <c r="P203" s="26">
        <f t="shared" si="43"/>
        <v>0.91</v>
      </c>
      <c r="Q203" s="26">
        <f t="shared" si="43"/>
        <v>2.86</v>
      </c>
      <c r="R203" s="26">
        <f t="shared" si="43"/>
        <v>0.60000000000000009</v>
      </c>
    </row>
    <row r="204" spans="1:18" x14ac:dyDescent="0.25">
      <c r="B204" s="16" t="s">
        <v>96</v>
      </c>
    </row>
    <row r="205" spans="1:18" s="11" customFormat="1" x14ac:dyDescent="0.25">
      <c r="A205" s="17" t="str">
        <f>"-"</f>
        <v>-</v>
      </c>
      <c r="B205" s="67" t="s">
        <v>122</v>
      </c>
      <c r="C205" s="29" t="str">
        <f>"100"</f>
        <v>100</v>
      </c>
      <c r="D205" s="19">
        <v>0.6</v>
      </c>
      <c r="E205" s="19">
        <v>0.3</v>
      </c>
      <c r="F205" s="19">
        <v>5.6</v>
      </c>
      <c r="G205" s="38">
        <v>24.879999999999995</v>
      </c>
      <c r="H205" s="19">
        <v>15</v>
      </c>
      <c r="I205" s="19">
        <v>9</v>
      </c>
      <c r="J205" s="19">
        <v>12</v>
      </c>
      <c r="K205" s="19">
        <v>0.4</v>
      </c>
      <c r="L205" s="19">
        <v>0</v>
      </c>
      <c r="M205" s="19">
        <v>30</v>
      </c>
      <c r="N205" s="19">
        <v>0.03</v>
      </c>
      <c r="O205" s="19">
        <v>0.03</v>
      </c>
      <c r="P205" s="19">
        <v>0.6</v>
      </c>
      <c r="Q205" s="19">
        <v>0.7</v>
      </c>
      <c r="R205" s="19">
        <v>15</v>
      </c>
    </row>
    <row r="206" spans="1:18" s="12" customFormat="1" x14ac:dyDescent="0.25">
      <c r="A206" s="24"/>
      <c r="B206" s="25" t="s">
        <v>95</v>
      </c>
      <c r="C206" s="32">
        <v>100</v>
      </c>
      <c r="D206" s="26">
        <v>0.6</v>
      </c>
      <c r="E206" s="26">
        <v>0.3</v>
      </c>
      <c r="F206" s="26">
        <v>5.6</v>
      </c>
      <c r="G206" s="39">
        <v>24.88</v>
      </c>
      <c r="H206" s="26">
        <v>15</v>
      </c>
      <c r="I206" s="26">
        <v>9</v>
      </c>
      <c r="J206" s="26">
        <v>12</v>
      </c>
      <c r="K206" s="26">
        <v>0.4</v>
      </c>
      <c r="L206" s="26">
        <v>0</v>
      </c>
      <c r="M206" s="26">
        <v>30</v>
      </c>
      <c r="N206" s="26">
        <v>0.03</v>
      </c>
      <c r="O206" s="26">
        <v>0.03</v>
      </c>
      <c r="P206" s="26">
        <v>0.6</v>
      </c>
      <c r="Q206" s="26">
        <v>0.7</v>
      </c>
      <c r="R206" s="26">
        <v>15</v>
      </c>
    </row>
    <row r="207" spans="1:18" x14ac:dyDescent="0.25">
      <c r="B207" s="16" t="s">
        <v>36</v>
      </c>
    </row>
    <row r="208" spans="1:18" s="23" customFormat="1" x14ac:dyDescent="0.25">
      <c r="A208" s="20" t="str">
        <f>"-"</f>
        <v>-</v>
      </c>
      <c r="B208" s="21" t="s">
        <v>37</v>
      </c>
      <c r="C208" s="28" t="str">
        <f>"20"</f>
        <v>20</v>
      </c>
      <c r="D208" s="22">
        <v>1.32</v>
      </c>
      <c r="E208" s="22">
        <v>0.13</v>
      </c>
      <c r="F208" s="22">
        <v>9.3800000000000008</v>
      </c>
      <c r="G208" s="37">
        <v>44.780199999999994</v>
      </c>
      <c r="H208" s="22">
        <v>0</v>
      </c>
      <c r="I208" s="22">
        <v>0</v>
      </c>
      <c r="J208" s="22">
        <v>0</v>
      </c>
      <c r="K208" s="22">
        <v>0</v>
      </c>
      <c r="L208" s="22">
        <v>0</v>
      </c>
      <c r="M208" s="22">
        <v>0</v>
      </c>
      <c r="N208" s="22">
        <v>0</v>
      </c>
      <c r="O208" s="22">
        <v>0</v>
      </c>
      <c r="P208" s="22">
        <v>0</v>
      </c>
      <c r="Q208" s="22">
        <v>0</v>
      </c>
      <c r="R208" s="22">
        <v>0</v>
      </c>
    </row>
    <row r="209" spans="1:18" s="23" customFormat="1" x14ac:dyDescent="0.25">
      <c r="A209" s="20" t="str">
        <f>"-"</f>
        <v>-</v>
      </c>
      <c r="B209" s="21" t="s">
        <v>38</v>
      </c>
      <c r="C209" s="28" t="str">
        <f>"10"</f>
        <v>10</v>
      </c>
      <c r="D209" s="22">
        <v>0.66</v>
      </c>
      <c r="E209" s="22">
        <v>0.12</v>
      </c>
      <c r="F209" s="22">
        <v>4.17</v>
      </c>
      <c r="G209" s="37">
        <v>19.338000000000001</v>
      </c>
      <c r="H209" s="22">
        <v>3.5</v>
      </c>
      <c r="I209" s="22">
        <v>4.7</v>
      </c>
      <c r="J209" s="22">
        <v>15.8</v>
      </c>
      <c r="K209" s="22">
        <v>0.39</v>
      </c>
      <c r="L209" s="22">
        <v>0</v>
      </c>
      <c r="M209" s="22">
        <v>0.5</v>
      </c>
      <c r="N209" s="22">
        <v>0.02</v>
      </c>
      <c r="O209" s="22">
        <v>0.01</v>
      </c>
      <c r="P209" s="22">
        <v>7.0000000000000007E-2</v>
      </c>
      <c r="Q209" s="22">
        <v>0.2</v>
      </c>
      <c r="R209" s="22">
        <v>0</v>
      </c>
    </row>
    <row r="210" spans="1:18" s="23" customFormat="1" x14ac:dyDescent="0.25">
      <c r="A210" s="20" t="str">
        <f>"6/10"</f>
        <v>6/10</v>
      </c>
      <c r="B210" s="21" t="s">
        <v>39</v>
      </c>
      <c r="C210" s="28" t="s">
        <v>85</v>
      </c>
      <c r="D210" s="22">
        <v>0.76</v>
      </c>
      <c r="E210" s="22">
        <v>0.04</v>
      </c>
      <c r="F210" s="22">
        <v>17.38</v>
      </c>
      <c r="G210" s="37">
        <v>65.699190000000002</v>
      </c>
      <c r="H210" s="22">
        <v>23.5</v>
      </c>
      <c r="I210" s="22">
        <v>14.96</v>
      </c>
      <c r="J210" s="22">
        <v>20.37</v>
      </c>
      <c r="K210" s="22">
        <v>0.49</v>
      </c>
      <c r="L210" s="22">
        <v>0</v>
      </c>
      <c r="M210" s="22">
        <v>472.5</v>
      </c>
      <c r="N210" s="22">
        <v>0.01</v>
      </c>
      <c r="O210" s="22">
        <v>0.03</v>
      </c>
      <c r="P210" s="22">
        <v>0.38</v>
      </c>
      <c r="Q210" s="22">
        <v>0.59</v>
      </c>
      <c r="R210" s="22">
        <v>0.24</v>
      </c>
    </row>
    <row r="211" spans="1:18" s="23" customFormat="1" ht="31.5" x14ac:dyDescent="0.25">
      <c r="A211" s="20" t="str">
        <f>"4/2"</f>
        <v>4/2</v>
      </c>
      <c r="B211" s="21" t="s">
        <v>67</v>
      </c>
      <c r="C211" s="28" t="str">
        <f>"150"</f>
        <v>150</v>
      </c>
      <c r="D211" s="22">
        <v>1</v>
      </c>
      <c r="E211" s="22">
        <v>1.67</v>
      </c>
      <c r="F211" s="22">
        <v>7.94</v>
      </c>
      <c r="G211" s="37">
        <v>48.004325999999999</v>
      </c>
      <c r="H211" s="22">
        <v>19.05</v>
      </c>
      <c r="I211" s="22">
        <v>12.26</v>
      </c>
      <c r="J211" s="22">
        <v>25.61</v>
      </c>
      <c r="K211" s="22">
        <v>0.57999999999999996</v>
      </c>
      <c r="L211" s="22">
        <v>0</v>
      </c>
      <c r="M211" s="22">
        <v>607.67999999999995</v>
      </c>
      <c r="N211" s="22">
        <v>0.02</v>
      </c>
      <c r="O211" s="22">
        <v>0.03</v>
      </c>
      <c r="P211" s="22">
        <v>0.32</v>
      </c>
      <c r="Q211" s="22">
        <v>0.56000000000000005</v>
      </c>
      <c r="R211" s="22">
        <v>4.76</v>
      </c>
    </row>
    <row r="212" spans="1:18" s="11" customFormat="1" ht="31.5" x14ac:dyDescent="0.25">
      <c r="A212" s="17" t="str">
        <f>"3/8"</f>
        <v>3/8</v>
      </c>
      <c r="B212" s="18" t="s">
        <v>75</v>
      </c>
      <c r="C212" s="29" t="s">
        <v>86</v>
      </c>
      <c r="D212" s="19">
        <v>11.79</v>
      </c>
      <c r="E212" s="19">
        <v>11.74</v>
      </c>
      <c r="F212" s="19">
        <v>16.399999999999999</v>
      </c>
      <c r="G212" s="38">
        <v>216.87388875000002</v>
      </c>
      <c r="H212" s="19">
        <v>17.12</v>
      </c>
      <c r="I212" s="19">
        <v>30.38</v>
      </c>
      <c r="J212" s="19">
        <v>139.44</v>
      </c>
      <c r="K212" s="19">
        <v>2.06</v>
      </c>
      <c r="L212" s="19">
        <v>0</v>
      </c>
      <c r="M212" s="19">
        <v>15</v>
      </c>
      <c r="N212" s="19">
        <v>0.1</v>
      </c>
      <c r="O212" s="19">
        <v>0.11</v>
      </c>
      <c r="P212" s="19">
        <v>2.8</v>
      </c>
      <c r="Q212" s="19">
        <v>6.67</v>
      </c>
      <c r="R212" s="19">
        <v>8.01</v>
      </c>
    </row>
    <row r="213" spans="1:18" s="12" customFormat="1" x14ac:dyDescent="0.25">
      <c r="A213" s="24"/>
      <c r="B213" s="25" t="s">
        <v>95</v>
      </c>
      <c r="C213" s="32">
        <v>480</v>
      </c>
      <c r="D213" s="26">
        <f>SUM(D208:D212)</f>
        <v>15.53</v>
      </c>
      <c r="E213" s="26">
        <f t="shared" ref="E213:R213" si="44">SUM(E208:E212)</f>
        <v>13.7</v>
      </c>
      <c r="F213" s="26">
        <f t="shared" si="44"/>
        <v>55.269999999999996</v>
      </c>
      <c r="G213" s="39">
        <f t="shared" si="44"/>
        <v>394.69560475000003</v>
      </c>
      <c r="H213" s="26">
        <f t="shared" si="44"/>
        <v>63.17</v>
      </c>
      <c r="I213" s="26">
        <f t="shared" si="44"/>
        <v>62.3</v>
      </c>
      <c r="J213" s="26">
        <f t="shared" si="44"/>
        <v>201.22</v>
      </c>
      <c r="K213" s="26">
        <f t="shared" si="44"/>
        <v>3.52</v>
      </c>
      <c r="L213" s="26">
        <f t="shared" si="44"/>
        <v>0</v>
      </c>
      <c r="M213" s="26">
        <f t="shared" si="44"/>
        <v>1095.6799999999998</v>
      </c>
      <c r="N213" s="26">
        <f t="shared" si="44"/>
        <v>0.15000000000000002</v>
      </c>
      <c r="O213" s="26">
        <f t="shared" si="44"/>
        <v>0.18</v>
      </c>
      <c r="P213" s="26">
        <f t="shared" si="44"/>
        <v>3.57</v>
      </c>
      <c r="Q213" s="26">
        <f t="shared" si="44"/>
        <v>8.02</v>
      </c>
      <c r="R213" s="26">
        <f t="shared" si="44"/>
        <v>13.01</v>
      </c>
    </row>
    <row r="214" spans="1:18" x14ac:dyDescent="0.25">
      <c r="B214" s="4" t="s">
        <v>43</v>
      </c>
    </row>
    <row r="215" spans="1:18" s="23" customFormat="1" x14ac:dyDescent="0.25">
      <c r="A215" s="20" t="str">
        <f>"27/10"</f>
        <v>27/10</v>
      </c>
      <c r="B215" s="21" t="s">
        <v>34</v>
      </c>
      <c r="C215" s="28" t="s">
        <v>83</v>
      </c>
      <c r="D215" s="22">
        <v>0.15</v>
      </c>
      <c r="E215" s="22">
        <v>0.04</v>
      </c>
      <c r="F215" s="22">
        <v>7.44</v>
      </c>
      <c r="G215" s="37">
        <v>29.067975000000001</v>
      </c>
      <c r="H215" s="22">
        <v>0.22</v>
      </c>
      <c r="I215" s="22">
        <v>0</v>
      </c>
      <c r="J215" s="22">
        <v>0</v>
      </c>
      <c r="K215" s="22">
        <v>0.02</v>
      </c>
      <c r="L215" s="22">
        <v>0</v>
      </c>
      <c r="M215" s="22">
        <v>0</v>
      </c>
      <c r="N215" s="22">
        <v>0</v>
      </c>
      <c r="O215" s="22">
        <v>0</v>
      </c>
      <c r="P215" s="22">
        <v>0</v>
      </c>
      <c r="Q215" s="22">
        <v>0</v>
      </c>
      <c r="R215" s="22">
        <v>0</v>
      </c>
    </row>
    <row r="216" spans="1:18" s="23" customFormat="1" x14ac:dyDescent="0.25">
      <c r="A216" s="20" t="str">
        <f>"2/6"</f>
        <v>2/6</v>
      </c>
      <c r="B216" s="21" t="s">
        <v>45</v>
      </c>
      <c r="C216" s="28" t="str">
        <f>"120"</f>
        <v>120</v>
      </c>
      <c r="D216" s="22">
        <v>12.52</v>
      </c>
      <c r="E216" s="22">
        <v>17.09</v>
      </c>
      <c r="F216" s="22">
        <v>2.31</v>
      </c>
      <c r="G216" s="37">
        <v>212.77115087999999</v>
      </c>
      <c r="H216" s="22">
        <v>88.6</v>
      </c>
      <c r="I216" s="22">
        <v>14.52</v>
      </c>
      <c r="J216" s="22">
        <v>191.63</v>
      </c>
      <c r="K216" s="22">
        <v>2.15</v>
      </c>
      <c r="L216" s="22">
        <v>173.09</v>
      </c>
      <c r="M216" s="22">
        <v>73.73</v>
      </c>
      <c r="N216" s="22">
        <v>0.06</v>
      </c>
      <c r="O216" s="22">
        <v>0.39</v>
      </c>
      <c r="P216" s="22">
        <v>0.19</v>
      </c>
      <c r="Q216" s="22">
        <v>3.76</v>
      </c>
      <c r="R216" s="22">
        <v>0.19</v>
      </c>
    </row>
    <row r="217" spans="1:18" s="11" customFormat="1" x14ac:dyDescent="0.25">
      <c r="A217" s="17" t="str">
        <f>"7/12"</f>
        <v>7/12</v>
      </c>
      <c r="B217" s="18" t="s">
        <v>76</v>
      </c>
      <c r="C217" s="29" t="str">
        <f>"70"</f>
        <v>70</v>
      </c>
      <c r="D217" s="19">
        <v>5.64</v>
      </c>
      <c r="E217" s="19">
        <v>2.52</v>
      </c>
      <c r="F217" s="19">
        <v>50.59</v>
      </c>
      <c r="G217" s="38">
        <v>243.51469037466666</v>
      </c>
      <c r="H217" s="19">
        <v>14.71</v>
      </c>
      <c r="I217" s="19">
        <v>9.19</v>
      </c>
      <c r="J217" s="19">
        <v>46.2</v>
      </c>
      <c r="K217" s="19">
        <v>0.92</v>
      </c>
      <c r="L217" s="19">
        <v>5.04</v>
      </c>
      <c r="M217" s="19">
        <v>1.55</v>
      </c>
      <c r="N217" s="19">
        <v>0.06</v>
      </c>
      <c r="O217" s="19">
        <v>0.03</v>
      </c>
      <c r="P217" s="19">
        <v>0.52</v>
      </c>
      <c r="Q217" s="19">
        <v>1.72</v>
      </c>
      <c r="R217" s="19">
        <v>0.06</v>
      </c>
    </row>
    <row r="218" spans="1:18" s="12" customFormat="1" x14ac:dyDescent="0.25">
      <c r="A218" s="24"/>
      <c r="B218" s="25" t="s">
        <v>95</v>
      </c>
      <c r="C218" s="32">
        <v>340</v>
      </c>
      <c r="D218" s="26">
        <f t="shared" ref="D218:R218" si="45">SUM(D215:D217)</f>
        <v>18.309999999999999</v>
      </c>
      <c r="E218" s="26">
        <f t="shared" si="45"/>
        <v>19.649999999999999</v>
      </c>
      <c r="F218" s="26">
        <f t="shared" si="45"/>
        <v>60.34</v>
      </c>
      <c r="G218" s="39">
        <f t="shared" si="45"/>
        <v>485.35381625466664</v>
      </c>
      <c r="H218" s="26">
        <f t="shared" si="45"/>
        <v>103.53</v>
      </c>
      <c r="I218" s="26">
        <f t="shared" si="45"/>
        <v>23.71</v>
      </c>
      <c r="J218" s="26">
        <f t="shared" si="45"/>
        <v>237.82999999999998</v>
      </c>
      <c r="K218" s="26">
        <f t="shared" si="45"/>
        <v>3.09</v>
      </c>
      <c r="L218" s="26">
        <f t="shared" si="45"/>
        <v>178.13</v>
      </c>
      <c r="M218" s="26">
        <f t="shared" si="45"/>
        <v>75.28</v>
      </c>
      <c r="N218" s="26">
        <f t="shared" si="45"/>
        <v>0.12</v>
      </c>
      <c r="O218" s="26">
        <f t="shared" si="45"/>
        <v>0.42000000000000004</v>
      </c>
      <c r="P218" s="26">
        <f t="shared" si="45"/>
        <v>0.71</v>
      </c>
      <c r="Q218" s="26">
        <f t="shared" si="45"/>
        <v>5.4799999999999995</v>
      </c>
      <c r="R218" s="26">
        <f t="shared" si="45"/>
        <v>0.25</v>
      </c>
    </row>
    <row r="219" spans="1:18" s="12" customFormat="1" x14ac:dyDescent="0.25">
      <c r="A219" s="24"/>
      <c r="B219" s="25" t="s">
        <v>47</v>
      </c>
      <c r="C219" s="32">
        <f t="shared" ref="C219:R219" si="46">C203+C206+C213+C218</f>
        <v>1255</v>
      </c>
      <c r="D219" s="32">
        <f t="shared" si="46"/>
        <v>42.39</v>
      </c>
      <c r="E219" s="32">
        <f t="shared" si="46"/>
        <v>43.73</v>
      </c>
      <c r="F219" s="32">
        <f t="shared" si="46"/>
        <v>170.18</v>
      </c>
      <c r="G219" s="46">
        <f t="shared" si="46"/>
        <v>1219.7447167546666</v>
      </c>
      <c r="H219" s="32">
        <f t="shared" si="46"/>
        <v>320.43999999999994</v>
      </c>
      <c r="I219" s="32">
        <f t="shared" si="46"/>
        <v>134.47</v>
      </c>
      <c r="J219" s="32">
        <f t="shared" si="46"/>
        <v>614.12999999999988</v>
      </c>
      <c r="K219" s="32">
        <f t="shared" si="46"/>
        <v>8.1999999999999993</v>
      </c>
      <c r="L219" s="32">
        <f t="shared" si="46"/>
        <v>223.81</v>
      </c>
      <c r="M219" s="32">
        <f t="shared" si="46"/>
        <v>1236.7399999999998</v>
      </c>
      <c r="N219" s="32">
        <f t="shared" si="46"/>
        <v>0.43000000000000005</v>
      </c>
      <c r="O219" s="32">
        <f t="shared" si="46"/>
        <v>0.81</v>
      </c>
      <c r="P219" s="32">
        <f t="shared" si="46"/>
        <v>5.79</v>
      </c>
      <c r="Q219" s="32">
        <f t="shared" si="46"/>
        <v>17.059999999999999</v>
      </c>
      <c r="R219" s="32">
        <f t="shared" si="46"/>
        <v>28.86</v>
      </c>
    </row>
    <row r="221" spans="1:18" x14ac:dyDescent="0.25">
      <c r="B221" s="44" t="s">
        <v>100</v>
      </c>
    </row>
    <row r="222" spans="1:18" x14ac:dyDescent="0.25">
      <c r="B222" s="16" t="s">
        <v>30</v>
      </c>
    </row>
    <row r="223" spans="1:18" s="23" customFormat="1" x14ac:dyDescent="0.25">
      <c r="A223" s="20" t="str">
        <f>"-"</f>
        <v>-</v>
      </c>
      <c r="B223" s="21" t="s">
        <v>31</v>
      </c>
      <c r="C223" s="28" t="str">
        <f>"30"</f>
        <v>30</v>
      </c>
      <c r="D223" s="22">
        <v>2.31</v>
      </c>
      <c r="E223" s="22">
        <v>0.9</v>
      </c>
      <c r="F223" s="22">
        <v>15.99</v>
      </c>
      <c r="G223" s="37">
        <v>80.855999999999995</v>
      </c>
      <c r="H223" s="22">
        <v>6.6</v>
      </c>
      <c r="I223" s="22">
        <v>9.9</v>
      </c>
      <c r="J223" s="22">
        <v>25.5</v>
      </c>
      <c r="K223" s="22">
        <v>0.6</v>
      </c>
      <c r="L223" s="22">
        <v>0</v>
      </c>
      <c r="M223" s="22">
        <v>0</v>
      </c>
      <c r="N223" s="22">
        <v>0.05</v>
      </c>
      <c r="O223" s="22">
        <v>0.02</v>
      </c>
      <c r="P223" s="22">
        <v>0.48</v>
      </c>
      <c r="Q223" s="22">
        <v>0.9</v>
      </c>
      <c r="R223" s="22">
        <v>0</v>
      </c>
    </row>
    <row r="224" spans="1:18" s="23" customFormat="1" x14ac:dyDescent="0.25">
      <c r="A224" s="20" t="str">
        <f>"4/13"</f>
        <v>4/13</v>
      </c>
      <c r="B224" s="21" t="s">
        <v>61</v>
      </c>
      <c r="C224" s="28" t="str">
        <f>"10"</f>
        <v>10</v>
      </c>
      <c r="D224" s="22">
        <v>2.63</v>
      </c>
      <c r="E224" s="22">
        <v>2.66</v>
      </c>
      <c r="F224" s="22">
        <v>0</v>
      </c>
      <c r="G224" s="37">
        <v>35.06</v>
      </c>
      <c r="H224" s="22">
        <v>100</v>
      </c>
      <c r="I224" s="22">
        <v>5.5</v>
      </c>
      <c r="J224" s="22">
        <v>60</v>
      </c>
      <c r="K224" s="22">
        <v>7.0000000000000007E-2</v>
      </c>
      <c r="L224" s="22">
        <v>21</v>
      </c>
      <c r="M224" s="22">
        <v>17</v>
      </c>
      <c r="N224" s="22">
        <v>0</v>
      </c>
      <c r="O224" s="22">
        <v>0.04</v>
      </c>
      <c r="P224" s="22">
        <v>0.02</v>
      </c>
      <c r="Q224" s="22">
        <v>0.68</v>
      </c>
      <c r="R224" s="22">
        <v>7.0000000000000007E-2</v>
      </c>
    </row>
    <row r="225" spans="1:18" s="23" customFormat="1" x14ac:dyDescent="0.25">
      <c r="A225" s="20" t="str">
        <f>"27/10"</f>
        <v>27/10</v>
      </c>
      <c r="B225" s="21" t="s">
        <v>44</v>
      </c>
      <c r="C225" s="28" t="s">
        <v>88</v>
      </c>
      <c r="D225" s="22">
        <v>0.15</v>
      </c>
      <c r="E225" s="22">
        <v>0.04</v>
      </c>
      <c r="F225" s="22">
        <v>3.78</v>
      </c>
      <c r="G225" s="37">
        <v>15.130904999999998</v>
      </c>
      <c r="H225" s="22">
        <v>0.11</v>
      </c>
      <c r="I225" s="22">
        <v>0</v>
      </c>
      <c r="J225" s="22">
        <v>0</v>
      </c>
      <c r="K225" s="22">
        <v>0.01</v>
      </c>
      <c r="L225" s="22">
        <v>0</v>
      </c>
      <c r="M225" s="22">
        <v>0</v>
      </c>
      <c r="N225" s="22">
        <v>0</v>
      </c>
      <c r="O225" s="22">
        <v>0</v>
      </c>
      <c r="P225" s="22">
        <v>0</v>
      </c>
      <c r="Q225" s="22">
        <v>0</v>
      </c>
      <c r="R225" s="22">
        <v>0</v>
      </c>
    </row>
    <row r="226" spans="1:18" s="11" customFormat="1" ht="31.5" x14ac:dyDescent="0.25">
      <c r="A226" s="17" t="str">
        <f>"15/4"</f>
        <v>15/4</v>
      </c>
      <c r="B226" s="18" t="s">
        <v>35</v>
      </c>
      <c r="C226" s="29" t="s">
        <v>84</v>
      </c>
      <c r="D226" s="19">
        <v>4.4800000000000004</v>
      </c>
      <c r="E226" s="19">
        <v>3.58</v>
      </c>
      <c r="F226" s="19">
        <v>25.31</v>
      </c>
      <c r="G226" s="38">
        <v>147.70967399999998</v>
      </c>
      <c r="H226" s="19">
        <v>86.41</v>
      </c>
      <c r="I226" s="19">
        <v>20.43</v>
      </c>
      <c r="J226" s="19">
        <v>137.53</v>
      </c>
      <c r="K226" s="19">
        <v>0.54</v>
      </c>
      <c r="L226" s="19">
        <v>14.4</v>
      </c>
      <c r="M226" s="19">
        <v>12</v>
      </c>
      <c r="N226" s="19">
        <v>0.08</v>
      </c>
      <c r="O226" s="19">
        <v>0.09</v>
      </c>
      <c r="P226" s="19">
        <v>0.7</v>
      </c>
      <c r="Q226" s="19">
        <v>1.9</v>
      </c>
      <c r="R226" s="19">
        <v>0.31</v>
      </c>
    </row>
    <row r="227" spans="1:18" s="12" customFormat="1" x14ac:dyDescent="0.25">
      <c r="A227" s="24"/>
      <c r="B227" s="25" t="s">
        <v>95</v>
      </c>
      <c r="C227" s="32">
        <v>340</v>
      </c>
      <c r="D227" s="26">
        <f>SUM(D223:D226)</f>
        <v>9.57</v>
      </c>
      <c r="E227" s="26">
        <f t="shared" ref="E227:R227" si="47">SUM(E223:E226)</f>
        <v>7.18</v>
      </c>
      <c r="F227" s="26">
        <f t="shared" si="47"/>
        <v>45.08</v>
      </c>
      <c r="G227" s="39">
        <f t="shared" si="47"/>
        <v>278.75657899999999</v>
      </c>
      <c r="H227" s="26">
        <f t="shared" si="47"/>
        <v>193.12</v>
      </c>
      <c r="I227" s="26">
        <f t="shared" si="47"/>
        <v>35.83</v>
      </c>
      <c r="J227" s="26">
        <f t="shared" si="47"/>
        <v>223.03</v>
      </c>
      <c r="K227" s="26">
        <f t="shared" si="47"/>
        <v>1.22</v>
      </c>
      <c r="L227" s="26">
        <f t="shared" si="47"/>
        <v>35.4</v>
      </c>
      <c r="M227" s="26">
        <f t="shared" si="47"/>
        <v>29</v>
      </c>
      <c r="N227" s="26">
        <f t="shared" si="47"/>
        <v>0.13</v>
      </c>
      <c r="O227" s="26">
        <f t="shared" si="47"/>
        <v>0.15</v>
      </c>
      <c r="P227" s="26">
        <f t="shared" si="47"/>
        <v>1.2</v>
      </c>
      <c r="Q227" s="26">
        <f t="shared" si="47"/>
        <v>3.48</v>
      </c>
      <c r="R227" s="26">
        <f t="shared" si="47"/>
        <v>0.38</v>
      </c>
    </row>
    <row r="228" spans="1:18" x14ac:dyDescent="0.25">
      <c r="B228" s="16" t="s">
        <v>96</v>
      </c>
    </row>
    <row r="229" spans="1:18" s="11" customFormat="1" x14ac:dyDescent="0.25">
      <c r="A229" s="17" t="str">
        <f>"1"</f>
        <v>1</v>
      </c>
      <c r="B229" s="18" t="s">
        <v>57</v>
      </c>
      <c r="C229" s="29" t="str">
        <f>"100"</f>
        <v>100</v>
      </c>
      <c r="D229" s="19">
        <v>0.05</v>
      </c>
      <c r="E229" s="19">
        <v>0</v>
      </c>
      <c r="F229" s="19">
        <v>9.35</v>
      </c>
      <c r="G229" s="38">
        <v>38.514959999999995</v>
      </c>
      <c r="H229" s="19">
        <v>0</v>
      </c>
      <c r="I229" s="19">
        <v>0</v>
      </c>
      <c r="J229" s="19">
        <v>0</v>
      </c>
      <c r="K229" s="19">
        <v>0</v>
      </c>
      <c r="L229" s="19">
        <v>0</v>
      </c>
      <c r="M229" s="19">
        <v>0</v>
      </c>
      <c r="N229" s="19">
        <v>0</v>
      </c>
      <c r="O229" s="19">
        <v>0</v>
      </c>
      <c r="P229" s="19">
        <v>0</v>
      </c>
      <c r="Q229" s="19">
        <v>0</v>
      </c>
      <c r="R229" s="19">
        <v>0</v>
      </c>
    </row>
    <row r="230" spans="1:18" s="12" customFormat="1" x14ac:dyDescent="0.25">
      <c r="A230" s="24"/>
      <c r="B230" s="25" t="s">
        <v>95</v>
      </c>
      <c r="C230" s="32">
        <v>100</v>
      </c>
      <c r="D230" s="26">
        <v>0.05</v>
      </c>
      <c r="E230" s="26">
        <v>0</v>
      </c>
      <c r="F230" s="26">
        <v>9.35</v>
      </c>
      <c r="G230" s="39">
        <v>38.51</v>
      </c>
      <c r="H230" s="26">
        <v>0</v>
      </c>
      <c r="I230" s="26">
        <v>0</v>
      </c>
      <c r="J230" s="26">
        <v>0</v>
      </c>
      <c r="K230" s="26">
        <v>0</v>
      </c>
      <c r="L230" s="26">
        <v>0</v>
      </c>
      <c r="M230" s="26">
        <v>0</v>
      </c>
      <c r="N230" s="26">
        <v>0</v>
      </c>
      <c r="O230" s="26">
        <v>0</v>
      </c>
      <c r="P230" s="26">
        <v>0</v>
      </c>
      <c r="Q230" s="26">
        <v>0</v>
      </c>
      <c r="R230" s="26">
        <v>0</v>
      </c>
    </row>
    <row r="231" spans="1:18" x14ac:dyDescent="0.25">
      <c r="B231" s="16" t="s">
        <v>36</v>
      </c>
    </row>
    <row r="232" spans="1:18" s="23" customFormat="1" x14ac:dyDescent="0.25">
      <c r="A232" s="20" t="str">
        <f>"-"</f>
        <v>-</v>
      </c>
      <c r="B232" s="21" t="s">
        <v>37</v>
      </c>
      <c r="C232" s="28" t="str">
        <f>"20"</f>
        <v>20</v>
      </c>
      <c r="D232" s="22">
        <v>1.32</v>
      </c>
      <c r="E232" s="22">
        <v>0.13</v>
      </c>
      <c r="F232" s="22">
        <v>9.3800000000000008</v>
      </c>
      <c r="G232" s="37">
        <v>44.780199999999994</v>
      </c>
      <c r="H232" s="22">
        <v>0</v>
      </c>
      <c r="I232" s="22">
        <v>0</v>
      </c>
      <c r="J232" s="22">
        <v>0</v>
      </c>
      <c r="K232" s="22">
        <v>0</v>
      </c>
      <c r="L232" s="22">
        <v>0</v>
      </c>
      <c r="M232" s="22">
        <v>0</v>
      </c>
      <c r="N232" s="22">
        <v>0</v>
      </c>
      <c r="O232" s="22">
        <v>0</v>
      </c>
      <c r="P232" s="22">
        <v>0</v>
      </c>
      <c r="Q232" s="22">
        <v>0</v>
      </c>
      <c r="R232" s="22">
        <v>0</v>
      </c>
    </row>
    <row r="233" spans="1:18" s="23" customFormat="1" x14ac:dyDescent="0.25">
      <c r="A233" s="20" t="str">
        <f>"-"</f>
        <v>-</v>
      </c>
      <c r="B233" s="21" t="s">
        <v>38</v>
      </c>
      <c r="C233" s="28" t="str">
        <f>"10"</f>
        <v>10</v>
      </c>
      <c r="D233" s="22">
        <v>0.66</v>
      </c>
      <c r="E233" s="22">
        <v>0.12</v>
      </c>
      <c r="F233" s="22">
        <v>4.17</v>
      </c>
      <c r="G233" s="37">
        <v>19.338000000000001</v>
      </c>
      <c r="H233" s="22">
        <v>3.5</v>
      </c>
      <c r="I233" s="22">
        <v>4.7</v>
      </c>
      <c r="J233" s="22">
        <v>15.8</v>
      </c>
      <c r="K233" s="22">
        <v>0.39</v>
      </c>
      <c r="L233" s="22">
        <v>0</v>
      </c>
      <c r="M233" s="22">
        <v>0.5</v>
      </c>
      <c r="N233" s="22">
        <v>0.02</v>
      </c>
      <c r="O233" s="22">
        <v>0.01</v>
      </c>
      <c r="P233" s="22">
        <v>7.0000000000000007E-2</v>
      </c>
      <c r="Q233" s="22">
        <v>0.2</v>
      </c>
      <c r="R233" s="22">
        <v>0</v>
      </c>
    </row>
    <row r="234" spans="1:18" s="23" customFormat="1" x14ac:dyDescent="0.25">
      <c r="A234" s="20" t="str">
        <f>"3/10"</f>
        <v>3/10</v>
      </c>
      <c r="B234" s="21" t="s">
        <v>50</v>
      </c>
      <c r="C234" s="28" t="s">
        <v>89</v>
      </c>
      <c r="D234" s="22">
        <v>0.12</v>
      </c>
      <c r="E234" s="22">
        <v>0.12</v>
      </c>
      <c r="F234" s="22">
        <v>18.059999999999999</v>
      </c>
      <c r="G234" s="37">
        <v>70.012679999999989</v>
      </c>
      <c r="H234" s="22">
        <v>5.09</v>
      </c>
      <c r="I234" s="22">
        <v>2.57</v>
      </c>
      <c r="J234" s="22">
        <v>3.07</v>
      </c>
      <c r="K234" s="22">
        <v>0.68</v>
      </c>
      <c r="L234" s="22">
        <v>0</v>
      </c>
      <c r="M234" s="22">
        <v>8.1</v>
      </c>
      <c r="N234" s="22">
        <v>0.01</v>
      </c>
      <c r="O234" s="22">
        <v>0.01</v>
      </c>
      <c r="P234" s="22">
        <v>0.08</v>
      </c>
      <c r="Q234" s="22">
        <v>0.12</v>
      </c>
      <c r="R234" s="22">
        <v>1.2</v>
      </c>
    </row>
    <row r="235" spans="1:18" s="51" customFormat="1" ht="31.5" x14ac:dyDescent="0.25">
      <c r="A235" s="48" t="str">
        <f>"6/1"</f>
        <v>6/1</v>
      </c>
      <c r="B235" s="49" t="s">
        <v>40</v>
      </c>
      <c r="C235" s="28" t="s">
        <v>97</v>
      </c>
      <c r="D235" s="50">
        <v>0.46</v>
      </c>
      <c r="E235" s="50">
        <v>1.79</v>
      </c>
      <c r="F235" s="50">
        <v>2.8</v>
      </c>
      <c r="G235" s="37">
        <v>27.807548999999998</v>
      </c>
      <c r="H235" s="50">
        <v>12.42</v>
      </c>
      <c r="I235" s="50">
        <v>5.35</v>
      </c>
      <c r="J235" s="50">
        <v>9.57</v>
      </c>
      <c r="K235" s="50">
        <v>0.17</v>
      </c>
      <c r="L235" s="50">
        <v>0</v>
      </c>
      <c r="M235" s="50">
        <v>568.89</v>
      </c>
      <c r="N235" s="50">
        <v>0.01</v>
      </c>
      <c r="O235" s="50">
        <v>0.01</v>
      </c>
      <c r="P235" s="50">
        <v>0.2</v>
      </c>
      <c r="Q235" s="50">
        <v>0.26</v>
      </c>
      <c r="R235" s="50">
        <v>10.16</v>
      </c>
    </row>
    <row r="236" spans="1:18" s="23" customFormat="1" ht="31.5" x14ac:dyDescent="0.25">
      <c r="A236" s="20" t="str">
        <f>"14/2"</f>
        <v>14/2</v>
      </c>
      <c r="B236" s="21" t="s">
        <v>63</v>
      </c>
      <c r="C236" s="28" t="str">
        <f>"150"</f>
        <v>150</v>
      </c>
      <c r="D236" s="22">
        <v>1.3</v>
      </c>
      <c r="E236" s="22">
        <v>2.9</v>
      </c>
      <c r="F236" s="22">
        <v>10.119999999999999</v>
      </c>
      <c r="G236" s="37">
        <v>70.804354499999988</v>
      </c>
      <c r="H236" s="22">
        <v>8.3000000000000007</v>
      </c>
      <c r="I236" s="22">
        <v>13.76</v>
      </c>
      <c r="J236" s="22">
        <v>34.18</v>
      </c>
      <c r="K236" s="22">
        <v>0.5</v>
      </c>
      <c r="L236" s="22">
        <v>0</v>
      </c>
      <c r="M236" s="22">
        <v>583.67999999999995</v>
      </c>
      <c r="N236" s="22">
        <v>0.05</v>
      </c>
      <c r="O236" s="22">
        <v>0.03</v>
      </c>
      <c r="P236" s="22">
        <v>0.56000000000000005</v>
      </c>
      <c r="Q236" s="22">
        <v>1.04</v>
      </c>
      <c r="R236" s="22">
        <v>3.9</v>
      </c>
    </row>
    <row r="237" spans="1:18" s="23" customFormat="1" x14ac:dyDescent="0.25">
      <c r="A237" s="20" t="str">
        <f>"46/3"</f>
        <v>46/3</v>
      </c>
      <c r="B237" s="21" t="s">
        <v>77</v>
      </c>
      <c r="C237" s="28" t="str">
        <f>"120"</f>
        <v>120</v>
      </c>
      <c r="D237" s="22">
        <v>4.24</v>
      </c>
      <c r="E237" s="22">
        <v>2.38</v>
      </c>
      <c r="F237" s="22">
        <v>27.29</v>
      </c>
      <c r="G237" s="37">
        <v>147.1521396</v>
      </c>
      <c r="H237" s="22">
        <v>8.43</v>
      </c>
      <c r="I237" s="22">
        <v>5.74</v>
      </c>
      <c r="J237" s="22">
        <v>31.86</v>
      </c>
      <c r="K237" s="22">
        <v>0.57999999999999996</v>
      </c>
      <c r="L237" s="22">
        <v>7.2</v>
      </c>
      <c r="M237" s="22">
        <v>7.2</v>
      </c>
      <c r="N237" s="22">
        <v>0.05</v>
      </c>
      <c r="O237" s="22">
        <v>0.02</v>
      </c>
      <c r="P237" s="22">
        <v>0.39</v>
      </c>
      <c r="Q237" s="22">
        <v>1.19</v>
      </c>
      <c r="R237" s="22">
        <v>0</v>
      </c>
    </row>
    <row r="238" spans="1:18" s="11" customFormat="1" ht="31.5" x14ac:dyDescent="0.25">
      <c r="A238" s="17" t="str">
        <f>"1/27"</f>
        <v>1/27</v>
      </c>
      <c r="B238" s="18" t="s">
        <v>64</v>
      </c>
      <c r="C238" s="29" t="str">
        <f>"50"</f>
        <v>50</v>
      </c>
      <c r="D238" s="19">
        <v>8.49</v>
      </c>
      <c r="E238" s="19">
        <v>10.130000000000001</v>
      </c>
      <c r="F238" s="19">
        <v>6.56</v>
      </c>
      <c r="G238" s="38">
        <v>151.091081</v>
      </c>
      <c r="H238" s="19">
        <v>8.9700000000000006</v>
      </c>
      <c r="I238" s="19">
        <v>11.93</v>
      </c>
      <c r="J238" s="19">
        <v>81.28</v>
      </c>
      <c r="K238" s="19">
        <v>1.1399999999999999</v>
      </c>
      <c r="L238" s="19">
        <v>17.850000000000001</v>
      </c>
      <c r="M238" s="19">
        <v>2.48</v>
      </c>
      <c r="N238" s="19">
        <v>0.03</v>
      </c>
      <c r="O238" s="19">
        <v>0.06</v>
      </c>
      <c r="P238" s="19">
        <v>2.48</v>
      </c>
      <c r="Q238" s="19">
        <v>4.79</v>
      </c>
      <c r="R238" s="19">
        <v>0.3</v>
      </c>
    </row>
    <row r="239" spans="1:18" s="12" customFormat="1" x14ac:dyDescent="0.25">
      <c r="A239" s="24"/>
      <c r="B239" s="25" t="s">
        <v>95</v>
      </c>
      <c r="C239" s="32">
        <v>530</v>
      </c>
      <c r="D239" s="26">
        <f>SUM(D232:D238)</f>
        <v>16.590000000000003</v>
      </c>
      <c r="E239" s="26">
        <f t="shared" ref="E239:R239" si="48">SUM(E232:E238)</f>
        <v>17.57</v>
      </c>
      <c r="F239" s="26">
        <f t="shared" si="48"/>
        <v>78.38</v>
      </c>
      <c r="G239" s="39">
        <f t="shared" si="48"/>
        <v>530.98600409999995</v>
      </c>
      <c r="H239" s="26">
        <f t="shared" si="48"/>
        <v>46.709999999999994</v>
      </c>
      <c r="I239" s="26">
        <f t="shared" si="48"/>
        <v>44.05</v>
      </c>
      <c r="J239" s="26">
        <f t="shared" si="48"/>
        <v>175.76</v>
      </c>
      <c r="K239" s="26">
        <f t="shared" si="48"/>
        <v>3.46</v>
      </c>
      <c r="L239" s="26">
        <f t="shared" si="48"/>
        <v>25.05</v>
      </c>
      <c r="M239" s="26">
        <f t="shared" si="48"/>
        <v>1170.8500000000001</v>
      </c>
      <c r="N239" s="26">
        <f t="shared" si="48"/>
        <v>0.17</v>
      </c>
      <c r="O239" s="26">
        <f t="shared" si="48"/>
        <v>0.14000000000000001</v>
      </c>
      <c r="P239" s="26">
        <f t="shared" si="48"/>
        <v>3.7800000000000002</v>
      </c>
      <c r="Q239" s="26">
        <f t="shared" si="48"/>
        <v>7.6</v>
      </c>
      <c r="R239" s="26">
        <f t="shared" si="48"/>
        <v>15.56</v>
      </c>
    </row>
    <row r="240" spans="1:18" x14ac:dyDescent="0.25">
      <c r="B240" s="4" t="s">
        <v>43</v>
      </c>
    </row>
    <row r="241" spans="1:18" s="23" customFormat="1" x14ac:dyDescent="0.25">
      <c r="A241" s="20" t="str">
        <f>"31/10"</f>
        <v>31/10</v>
      </c>
      <c r="B241" s="21" t="s">
        <v>119</v>
      </c>
      <c r="C241" s="28" t="s">
        <v>86</v>
      </c>
      <c r="D241" s="22">
        <v>1.21</v>
      </c>
      <c r="E241" s="22">
        <v>0.96</v>
      </c>
      <c r="F241" s="22">
        <v>9.2100000000000009</v>
      </c>
      <c r="G241" s="37">
        <v>48.415424999999999</v>
      </c>
      <c r="H241" s="22">
        <v>43.87</v>
      </c>
      <c r="I241" s="22">
        <v>4.99</v>
      </c>
      <c r="J241" s="22">
        <v>31.39</v>
      </c>
      <c r="K241" s="22">
        <v>0.06</v>
      </c>
      <c r="L241" s="22">
        <v>7.5</v>
      </c>
      <c r="M241" s="22">
        <v>3.38</v>
      </c>
      <c r="N241" s="22">
        <v>0.01</v>
      </c>
      <c r="O241" s="22">
        <v>0.05</v>
      </c>
      <c r="P241" s="22">
        <v>0.03</v>
      </c>
      <c r="Q241" s="22">
        <v>0.3</v>
      </c>
      <c r="R241" s="22">
        <v>0.2</v>
      </c>
    </row>
    <row r="242" spans="1:18" s="23" customFormat="1" x14ac:dyDescent="0.25">
      <c r="A242" s="20" t="str">
        <f>"27/12"</f>
        <v>27/12</v>
      </c>
      <c r="B242" s="21" t="s">
        <v>55</v>
      </c>
      <c r="C242" s="28" t="str">
        <f>"70"</f>
        <v>70</v>
      </c>
      <c r="D242" s="22">
        <v>4.4800000000000004</v>
      </c>
      <c r="E242" s="22">
        <v>4.4000000000000004</v>
      </c>
      <c r="F242" s="22">
        <v>27.23</v>
      </c>
      <c r="G242" s="37">
        <v>166.0607024246153</v>
      </c>
      <c r="H242" s="22">
        <v>7.45</v>
      </c>
      <c r="I242" s="22">
        <v>6.01</v>
      </c>
      <c r="J242" s="22">
        <v>34.94</v>
      </c>
      <c r="K242" s="22">
        <v>0.46</v>
      </c>
      <c r="L242" s="22">
        <v>3.16</v>
      </c>
      <c r="M242" s="22">
        <v>0.95</v>
      </c>
      <c r="N242" s="22">
        <v>0.05</v>
      </c>
      <c r="O242" s="22">
        <v>0.02</v>
      </c>
      <c r="P242" s="22">
        <v>0.41</v>
      </c>
      <c r="Q242" s="22">
        <v>1.35</v>
      </c>
      <c r="R242" s="22">
        <v>0</v>
      </c>
    </row>
    <row r="243" spans="1:18" s="23" customFormat="1" x14ac:dyDescent="0.25">
      <c r="A243" s="80" t="str">
        <f>"10/150"</f>
        <v>10/150</v>
      </c>
      <c r="B243" s="76" t="s">
        <v>124</v>
      </c>
      <c r="C243" s="78" t="s">
        <v>125</v>
      </c>
      <c r="D243" s="22">
        <v>20.83</v>
      </c>
      <c r="E243" s="22">
        <v>5.49</v>
      </c>
      <c r="F243" s="22">
        <v>16.41</v>
      </c>
      <c r="G243" s="37">
        <v>200.26511000000002</v>
      </c>
      <c r="H243" s="22">
        <v>105.52</v>
      </c>
      <c r="I243" s="22">
        <v>22.26</v>
      </c>
      <c r="J243" s="22">
        <v>163.63999999999999</v>
      </c>
      <c r="K243" s="22">
        <v>0.51</v>
      </c>
      <c r="L243" s="22">
        <v>13.3</v>
      </c>
      <c r="M243" s="22">
        <v>3.6</v>
      </c>
      <c r="N243" s="22">
        <v>0.05</v>
      </c>
      <c r="O243" s="22">
        <v>0.21</v>
      </c>
      <c r="P243" s="22">
        <v>0.49</v>
      </c>
      <c r="Q243" s="22">
        <v>4.1900000000000004</v>
      </c>
      <c r="R243" s="22">
        <v>0.23</v>
      </c>
    </row>
    <row r="244" spans="1:18" s="11" customFormat="1" x14ac:dyDescent="0.25">
      <c r="A244" s="81"/>
      <c r="B244" s="77"/>
      <c r="C244" s="79"/>
      <c r="D244" s="68">
        <v>0.24</v>
      </c>
      <c r="E244" s="68">
        <v>1.32</v>
      </c>
      <c r="F244" s="68">
        <v>0.33</v>
      </c>
      <c r="G244" s="38">
        <v>14.342480000000002</v>
      </c>
      <c r="H244" s="68">
        <v>7.74</v>
      </c>
      <c r="I244" s="68">
        <v>0.78</v>
      </c>
      <c r="J244" s="68">
        <v>5.31</v>
      </c>
      <c r="K244" s="68">
        <v>0.02</v>
      </c>
      <c r="L244" s="68">
        <v>6</v>
      </c>
      <c r="M244" s="68">
        <v>3.2</v>
      </c>
      <c r="N244" s="68">
        <v>0</v>
      </c>
      <c r="O244" s="68">
        <v>0.01</v>
      </c>
      <c r="P244" s="68">
        <v>0.01</v>
      </c>
      <c r="Q244" s="68">
        <v>0.06</v>
      </c>
      <c r="R244" s="68">
        <v>0.02</v>
      </c>
    </row>
    <row r="245" spans="1:18" s="12" customFormat="1" x14ac:dyDescent="0.25">
      <c r="A245" s="24"/>
      <c r="B245" s="25" t="s">
        <v>95</v>
      </c>
      <c r="C245" s="32">
        <v>330</v>
      </c>
      <c r="D245" s="26">
        <f t="shared" ref="D245:R245" si="49">SUM(D241:D244)</f>
        <v>26.759999999999998</v>
      </c>
      <c r="E245" s="26">
        <f t="shared" si="49"/>
        <v>12.170000000000002</v>
      </c>
      <c r="F245" s="26">
        <f t="shared" si="49"/>
        <v>53.179999999999993</v>
      </c>
      <c r="G245" s="39">
        <f t="shared" si="49"/>
        <v>429.08371742461532</v>
      </c>
      <c r="H245" s="26">
        <f t="shared" si="49"/>
        <v>164.58</v>
      </c>
      <c r="I245" s="26">
        <f t="shared" si="49"/>
        <v>34.040000000000006</v>
      </c>
      <c r="J245" s="26">
        <f t="shared" si="49"/>
        <v>235.27999999999997</v>
      </c>
      <c r="K245" s="26">
        <f t="shared" si="49"/>
        <v>1.05</v>
      </c>
      <c r="L245" s="26">
        <f t="shared" si="49"/>
        <v>29.96</v>
      </c>
      <c r="M245" s="26">
        <f t="shared" si="49"/>
        <v>11.129999999999999</v>
      </c>
      <c r="N245" s="26">
        <f t="shared" si="49"/>
        <v>0.11000000000000001</v>
      </c>
      <c r="O245" s="26">
        <f t="shared" si="49"/>
        <v>0.29000000000000004</v>
      </c>
      <c r="P245" s="26">
        <f t="shared" si="49"/>
        <v>0.94</v>
      </c>
      <c r="Q245" s="26">
        <f t="shared" si="49"/>
        <v>5.9</v>
      </c>
      <c r="R245" s="26">
        <f t="shared" si="49"/>
        <v>0.45000000000000007</v>
      </c>
    </row>
    <row r="246" spans="1:18" s="12" customFormat="1" x14ac:dyDescent="0.25">
      <c r="A246" s="24"/>
      <c r="B246" s="25" t="s">
        <v>47</v>
      </c>
      <c r="C246" s="32">
        <f t="shared" ref="C246:R246" si="50">C227+C230+C239+C245</f>
        <v>1300</v>
      </c>
      <c r="D246" s="32">
        <f t="shared" si="50"/>
        <v>52.97</v>
      </c>
      <c r="E246" s="32">
        <f t="shared" si="50"/>
        <v>36.92</v>
      </c>
      <c r="F246" s="32">
        <f t="shared" si="50"/>
        <v>185.99</v>
      </c>
      <c r="G246" s="46">
        <f t="shared" si="50"/>
        <v>1277.3363005246151</v>
      </c>
      <c r="H246" s="32">
        <f t="shared" si="50"/>
        <v>404.40999999999997</v>
      </c>
      <c r="I246" s="32">
        <f t="shared" si="50"/>
        <v>113.92</v>
      </c>
      <c r="J246" s="32">
        <f t="shared" si="50"/>
        <v>634.06999999999994</v>
      </c>
      <c r="K246" s="32">
        <f t="shared" si="50"/>
        <v>5.7299999999999995</v>
      </c>
      <c r="L246" s="32">
        <f t="shared" si="50"/>
        <v>90.41</v>
      </c>
      <c r="M246" s="32">
        <f t="shared" si="50"/>
        <v>1210.9800000000002</v>
      </c>
      <c r="N246" s="32">
        <f t="shared" si="50"/>
        <v>0.41000000000000003</v>
      </c>
      <c r="O246" s="32">
        <f t="shared" si="50"/>
        <v>0.58000000000000007</v>
      </c>
      <c r="P246" s="32">
        <f t="shared" si="50"/>
        <v>5.92</v>
      </c>
      <c r="Q246" s="32">
        <f t="shared" si="50"/>
        <v>16.98</v>
      </c>
      <c r="R246" s="32">
        <f t="shared" si="50"/>
        <v>16.39</v>
      </c>
    </row>
    <row r="248" spans="1:18" x14ac:dyDescent="0.25">
      <c r="B248" s="44" t="s">
        <v>101</v>
      </c>
    </row>
    <row r="249" spans="1:18" x14ac:dyDescent="0.25">
      <c r="B249" s="16" t="s">
        <v>30</v>
      </c>
    </row>
    <row r="250" spans="1:18" s="72" customFormat="1" x14ac:dyDescent="0.25">
      <c r="A250" s="73" t="str">
        <f>"-"</f>
        <v>-</v>
      </c>
      <c r="B250" s="74" t="s">
        <v>31</v>
      </c>
      <c r="C250" s="28" t="str">
        <f>"30"</f>
        <v>30</v>
      </c>
      <c r="D250" s="75">
        <v>2.31</v>
      </c>
      <c r="E250" s="75">
        <v>0.9</v>
      </c>
      <c r="F250" s="75">
        <v>15.99</v>
      </c>
      <c r="G250" s="37">
        <v>80.855999999999995</v>
      </c>
      <c r="H250" s="75">
        <v>6.6</v>
      </c>
      <c r="I250" s="75">
        <v>9.9</v>
      </c>
      <c r="J250" s="75">
        <v>25.5</v>
      </c>
      <c r="K250" s="75">
        <v>0.6</v>
      </c>
      <c r="L250" s="75">
        <v>0</v>
      </c>
      <c r="M250" s="75">
        <v>0</v>
      </c>
      <c r="N250" s="75">
        <v>0.05</v>
      </c>
      <c r="O250" s="75">
        <v>0.02</v>
      </c>
      <c r="P250" s="75">
        <v>0.48</v>
      </c>
      <c r="Q250" s="75">
        <v>0.9</v>
      </c>
      <c r="R250" s="75">
        <v>0</v>
      </c>
    </row>
    <row r="251" spans="1:18" s="23" customFormat="1" x14ac:dyDescent="0.25">
      <c r="A251" s="20" t="str">
        <f>"-"</f>
        <v>-</v>
      </c>
      <c r="B251" s="21" t="s">
        <v>32</v>
      </c>
      <c r="C251" s="28" t="str">
        <f>"5"</f>
        <v>5</v>
      </c>
      <c r="D251" s="22">
        <v>0.04</v>
      </c>
      <c r="E251" s="22">
        <v>3.63</v>
      </c>
      <c r="F251" s="22">
        <v>7.0000000000000007E-2</v>
      </c>
      <c r="G251" s="37">
        <v>33.031999999999996</v>
      </c>
      <c r="H251" s="22">
        <v>1.2</v>
      </c>
      <c r="I251" s="22">
        <v>0</v>
      </c>
      <c r="J251" s="22">
        <v>1.5</v>
      </c>
      <c r="K251" s="22">
        <v>0.01</v>
      </c>
      <c r="L251" s="22">
        <v>20</v>
      </c>
      <c r="M251" s="22">
        <v>15</v>
      </c>
      <c r="N251" s="22">
        <v>0</v>
      </c>
      <c r="O251" s="22">
        <v>0.01</v>
      </c>
      <c r="P251" s="22">
        <v>0.01</v>
      </c>
      <c r="Q251" s="22">
        <v>0.01</v>
      </c>
      <c r="R251" s="22">
        <v>0</v>
      </c>
    </row>
    <row r="252" spans="1:18" s="23" customFormat="1" x14ac:dyDescent="0.25">
      <c r="A252" s="20" t="str">
        <f>"29/10"</f>
        <v>29/10</v>
      </c>
      <c r="B252" s="21" t="s">
        <v>48</v>
      </c>
      <c r="C252" s="28" t="s">
        <v>87</v>
      </c>
      <c r="D252" s="22">
        <v>0.18</v>
      </c>
      <c r="E252" s="22">
        <v>0.04</v>
      </c>
      <c r="F252" s="22">
        <v>7.44</v>
      </c>
      <c r="G252" s="37">
        <v>29.693707317073155</v>
      </c>
      <c r="H252" s="22">
        <v>1.63</v>
      </c>
      <c r="I252" s="22">
        <v>0.42</v>
      </c>
      <c r="J252" s="22">
        <v>0.75</v>
      </c>
      <c r="K252" s="22">
        <v>0.04</v>
      </c>
      <c r="L252" s="22">
        <v>0</v>
      </c>
      <c r="M252" s="22">
        <v>0.33</v>
      </c>
      <c r="N252" s="22">
        <v>0</v>
      </c>
      <c r="O252" s="22">
        <v>0</v>
      </c>
      <c r="P252" s="22">
        <v>0</v>
      </c>
      <c r="Q252" s="22">
        <v>0.01</v>
      </c>
      <c r="R252" s="22">
        <v>0.59</v>
      </c>
    </row>
    <row r="253" spans="1:18" s="11" customFormat="1" ht="31.5" x14ac:dyDescent="0.25">
      <c r="A253" s="17" t="str">
        <f>"6/4"</f>
        <v>6/4</v>
      </c>
      <c r="B253" s="18" t="s">
        <v>70</v>
      </c>
      <c r="C253" s="29" t="s">
        <v>84</v>
      </c>
      <c r="D253" s="19">
        <v>5.78</v>
      </c>
      <c r="E253" s="19">
        <v>6.32</v>
      </c>
      <c r="F253" s="19">
        <v>25.7</v>
      </c>
      <c r="G253" s="38">
        <v>179.98056599999998</v>
      </c>
      <c r="H253" s="19">
        <v>104.73</v>
      </c>
      <c r="I253" s="19">
        <v>46.82</v>
      </c>
      <c r="J253" s="19">
        <v>155.59</v>
      </c>
      <c r="K253" s="19">
        <v>1.1499999999999999</v>
      </c>
      <c r="L253" s="19">
        <v>30</v>
      </c>
      <c r="M253" s="19">
        <v>16.88</v>
      </c>
      <c r="N253" s="19">
        <v>0.14000000000000001</v>
      </c>
      <c r="O253" s="19">
        <v>0.13</v>
      </c>
      <c r="P253" s="19">
        <v>0.32</v>
      </c>
      <c r="Q253" s="19">
        <v>1.99</v>
      </c>
      <c r="R253" s="19">
        <v>0.39</v>
      </c>
    </row>
    <row r="254" spans="1:18" s="12" customFormat="1" x14ac:dyDescent="0.25">
      <c r="A254" s="24"/>
      <c r="B254" s="25" t="s">
        <v>95</v>
      </c>
      <c r="C254" s="32">
        <v>335</v>
      </c>
      <c r="D254" s="26">
        <f t="shared" ref="D254:R254" si="51">SUM(D250:D253)</f>
        <v>8.31</v>
      </c>
      <c r="E254" s="26">
        <f t="shared" si="51"/>
        <v>10.89</v>
      </c>
      <c r="F254" s="26">
        <f t="shared" si="51"/>
        <v>49.2</v>
      </c>
      <c r="G254" s="39">
        <f t="shared" si="51"/>
        <v>323.56227331707316</v>
      </c>
      <c r="H254" s="26">
        <f t="shared" si="51"/>
        <v>114.16</v>
      </c>
      <c r="I254" s="26">
        <f t="shared" si="51"/>
        <v>57.14</v>
      </c>
      <c r="J254" s="26">
        <f t="shared" si="51"/>
        <v>183.34</v>
      </c>
      <c r="K254" s="26">
        <f t="shared" si="51"/>
        <v>1.7999999999999998</v>
      </c>
      <c r="L254" s="26">
        <f t="shared" si="51"/>
        <v>50</v>
      </c>
      <c r="M254" s="26">
        <f t="shared" si="51"/>
        <v>32.21</v>
      </c>
      <c r="N254" s="26">
        <f t="shared" si="51"/>
        <v>0.19</v>
      </c>
      <c r="O254" s="26">
        <f t="shared" si="51"/>
        <v>0.16</v>
      </c>
      <c r="P254" s="26">
        <f t="shared" si="51"/>
        <v>0.81</v>
      </c>
      <c r="Q254" s="26">
        <f t="shared" si="51"/>
        <v>2.91</v>
      </c>
      <c r="R254" s="26">
        <f t="shared" si="51"/>
        <v>0.98</v>
      </c>
    </row>
    <row r="255" spans="1:18" x14ac:dyDescent="0.25">
      <c r="B255" s="16" t="s">
        <v>96</v>
      </c>
    </row>
    <row r="256" spans="1:18" s="11" customFormat="1" x14ac:dyDescent="0.25">
      <c r="A256" s="17" t="str">
        <f>"-"</f>
        <v>-</v>
      </c>
      <c r="B256" s="67" t="s">
        <v>123</v>
      </c>
      <c r="C256" s="29" t="str">
        <f>"100"</f>
        <v>100</v>
      </c>
      <c r="D256" s="19">
        <v>0.5</v>
      </c>
      <c r="E256" s="19">
        <v>0.1</v>
      </c>
      <c r="F256" s="19">
        <v>10.3</v>
      </c>
      <c r="G256" s="38">
        <v>43.239999999999995</v>
      </c>
      <c r="H256" s="19">
        <v>7</v>
      </c>
      <c r="I256" s="19">
        <v>4</v>
      </c>
      <c r="J256" s="19">
        <v>7</v>
      </c>
      <c r="K256" s="19">
        <v>1.4</v>
      </c>
      <c r="L256" s="19">
        <v>0</v>
      </c>
      <c r="M256" s="19">
        <v>0</v>
      </c>
      <c r="N256" s="19">
        <v>0.01</v>
      </c>
      <c r="O256" s="19">
        <v>0.01</v>
      </c>
      <c r="P256" s="19">
        <v>0.1</v>
      </c>
      <c r="Q256" s="19">
        <v>0.2</v>
      </c>
      <c r="R256" s="19">
        <v>2</v>
      </c>
    </row>
    <row r="257" spans="1:18" s="12" customFormat="1" x14ac:dyDescent="0.25">
      <c r="A257" s="24"/>
      <c r="B257" s="25" t="s">
        <v>95</v>
      </c>
      <c r="C257" s="32">
        <v>100</v>
      </c>
      <c r="D257" s="26">
        <v>0.5</v>
      </c>
      <c r="E257" s="26">
        <v>0.1</v>
      </c>
      <c r="F257" s="26">
        <v>10.3</v>
      </c>
      <c r="G257" s="39">
        <v>43.24</v>
      </c>
      <c r="H257" s="26">
        <v>7</v>
      </c>
      <c r="I257" s="26">
        <v>4</v>
      </c>
      <c r="J257" s="26">
        <v>7</v>
      </c>
      <c r="K257" s="26">
        <v>1.4</v>
      </c>
      <c r="L257" s="26">
        <v>0</v>
      </c>
      <c r="M257" s="26">
        <v>0</v>
      </c>
      <c r="N257" s="26">
        <v>0.01</v>
      </c>
      <c r="O257" s="26">
        <v>0.01</v>
      </c>
      <c r="P257" s="26">
        <v>0.1</v>
      </c>
      <c r="Q257" s="26">
        <v>0.2</v>
      </c>
      <c r="R257" s="26">
        <v>2</v>
      </c>
    </row>
    <row r="258" spans="1:18" x14ac:dyDescent="0.25">
      <c r="B258" s="16" t="s">
        <v>36</v>
      </c>
    </row>
    <row r="259" spans="1:18" s="23" customFormat="1" x14ac:dyDescent="0.25">
      <c r="A259" s="20" t="str">
        <f>"-"</f>
        <v>-</v>
      </c>
      <c r="B259" s="21" t="s">
        <v>37</v>
      </c>
      <c r="C259" s="28" t="str">
        <f>"20"</f>
        <v>20</v>
      </c>
      <c r="D259" s="22">
        <v>1.32</v>
      </c>
      <c r="E259" s="22">
        <v>0.13</v>
      </c>
      <c r="F259" s="22">
        <v>9.3800000000000008</v>
      </c>
      <c r="G259" s="37">
        <v>44.780199999999994</v>
      </c>
      <c r="H259" s="22">
        <v>0</v>
      </c>
      <c r="I259" s="22">
        <v>0</v>
      </c>
      <c r="J259" s="22">
        <v>0</v>
      </c>
      <c r="K259" s="22">
        <v>0</v>
      </c>
      <c r="L259" s="22">
        <v>0</v>
      </c>
      <c r="M259" s="22">
        <v>0</v>
      </c>
      <c r="N259" s="22">
        <v>0</v>
      </c>
      <c r="O259" s="22">
        <v>0</v>
      </c>
      <c r="P259" s="22">
        <v>0</v>
      </c>
      <c r="Q259" s="22">
        <v>0</v>
      </c>
      <c r="R259" s="22">
        <v>0</v>
      </c>
    </row>
    <row r="260" spans="1:18" s="23" customFormat="1" x14ac:dyDescent="0.25">
      <c r="A260" s="20" t="str">
        <f>"-"</f>
        <v>-</v>
      </c>
      <c r="B260" s="21" t="s">
        <v>38</v>
      </c>
      <c r="C260" s="28" t="str">
        <f>"10"</f>
        <v>10</v>
      </c>
      <c r="D260" s="22">
        <v>0.66</v>
      </c>
      <c r="E260" s="22">
        <v>0.12</v>
      </c>
      <c r="F260" s="22">
        <v>4.17</v>
      </c>
      <c r="G260" s="37">
        <v>19.338000000000001</v>
      </c>
      <c r="H260" s="22">
        <v>3.5</v>
      </c>
      <c r="I260" s="22">
        <v>4.7</v>
      </c>
      <c r="J260" s="22">
        <v>15.8</v>
      </c>
      <c r="K260" s="22">
        <v>0.39</v>
      </c>
      <c r="L260" s="22">
        <v>0</v>
      </c>
      <c r="M260" s="22">
        <v>0.5</v>
      </c>
      <c r="N260" s="22">
        <v>0.02</v>
      </c>
      <c r="O260" s="22">
        <v>0.01</v>
      </c>
      <c r="P260" s="22">
        <v>7.0000000000000007E-2</v>
      </c>
      <c r="Q260" s="22">
        <v>0.2</v>
      </c>
      <c r="R260" s="22">
        <v>0</v>
      </c>
    </row>
    <row r="261" spans="1:18" s="23" customFormat="1" x14ac:dyDescent="0.25">
      <c r="A261" s="20" t="str">
        <f>"6/10"</f>
        <v>6/10</v>
      </c>
      <c r="B261" s="21" t="s">
        <v>39</v>
      </c>
      <c r="C261" s="28" t="s">
        <v>85</v>
      </c>
      <c r="D261" s="22">
        <v>0.76</v>
      </c>
      <c r="E261" s="22">
        <v>0.04</v>
      </c>
      <c r="F261" s="22">
        <v>17.38</v>
      </c>
      <c r="G261" s="37">
        <v>65.699190000000002</v>
      </c>
      <c r="H261" s="22">
        <v>23.5</v>
      </c>
      <c r="I261" s="22">
        <v>14.96</v>
      </c>
      <c r="J261" s="22">
        <v>20.37</v>
      </c>
      <c r="K261" s="22">
        <v>0.49</v>
      </c>
      <c r="L261" s="22">
        <v>0</v>
      </c>
      <c r="M261" s="22">
        <v>472.5</v>
      </c>
      <c r="N261" s="22">
        <v>0.01</v>
      </c>
      <c r="O261" s="22">
        <v>0.03</v>
      </c>
      <c r="P261" s="22">
        <v>0.38</v>
      </c>
      <c r="Q261" s="22">
        <v>0.59</v>
      </c>
      <c r="R261" s="22">
        <v>0.24</v>
      </c>
    </row>
    <row r="262" spans="1:18" s="23" customFormat="1" ht="36" customHeight="1" x14ac:dyDescent="0.25">
      <c r="A262" s="20" t="str">
        <f>"18/2"</f>
        <v>18/2</v>
      </c>
      <c r="B262" s="21" t="s">
        <v>41</v>
      </c>
      <c r="C262" s="28" t="str">
        <f>"150"</f>
        <v>150</v>
      </c>
      <c r="D262" s="22">
        <v>1.61</v>
      </c>
      <c r="E262" s="22">
        <v>1.43</v>
      </c>
      <c r="F262" s="22">
        <v>12.17</v>
      </c>
      <c r="G262" s="37">
        <v>66.896234100000001</v>
      </c>
      <c r="H262" s="22">
        <v>9.3699999999999992</v>
      </c>
      <c r="I262" s="22">
        <v>13.26</v>
      </c>
      <c r="J262" s="22">
        <v>33.35</v>
      </c>
      <c r="K262" s="22">
        <v>0.55000000000000004</v>
      </c>
      <c r="L262" s="22">
        <v>0</v>
      </c>
      <c r="M262" s="22">
        <v>785.16</v>
      </c>
      <c r="N262" s="22">
        <v>0.06</v>
      </c>
      <c r="O262" s="22">
        <v>0.03</v>
      </c>
      <c r="P262" s="22">
        <v>0.57999999999999996</v>
      </c>
      <c r="Q262" s="22">
        <v>1.03</v>
      </c>
      <c r="R262" s="22">
        <v>3.67</v>
      </c>
    </row>
    <row r="263" spans="1:18" s="11" customFormat="1" x14ac:dyDescent="0.25">
      <c r="A263" s="17" t="str">
        <f>"4/9"</f>
        <v>4/9</v>
      </c>
      <c r="B263" s="18" t="s">
        <v>42</v>
      </c>
      <c r="C263" s="29" t="s">
        <v>86</v>
      </c>
      <c r="D263" s="19">
        <v>13.48</v>
      </c>
      <c r="E263" s="19">
        <v>14.69</v>
      </c>
      <c r="F263" s="19">
        <v>28.18</v>
      </c>
      <c r="G263" s="38">
        <v>298.35538500000001</v>
      </c>
      <c r="H263" s="19">
        <v>15.24</v>
      </c>
      <c r="I263" s="19">
        <v>25.31</v>
      </c>
      <c r="J263" s="19">
        <v>121.02</v>
      </c>
      <c r="K263" s="19">
        <v>1.24</v>
      </c>
      <c r="L263" s="19">
        <v>23.73</v>
      </c>
      <c r="M263" s="19">
        <v>996.78</v>
      </c>
      <c r="N263" s="19">
        <v>0.05</v>
      </c>
      <c r="O263" s="19">
        <v>7.0000000000000007E-2</v>
      </c>
      <c r="P263" s="19">
        <v>4.7</v>
      </c>
      <c r="Q263" s="19">
        <v>9.75</v>
      </c>
      <c r="R263" s="19">
        <v>0.69</v>
      </c>
    </row>
    <row r="264" spans="1:18" s="12" customFormat="1" x14ac:dyDescent="0.25">
      <c r="A264" s="24"/>
      <c r="B264" s="25" t="s">
        <v>95</v>
      </c>
      <c r="C264" s="32">
        <v>480</v>
      </c>
      <c r="D264" s="26">
        <f>SUM(D259:D263)</f>
        <v>17.830000000000002</v>
      </c>
      <c r="E264" s="26">
        <f t="shared" ref="E264:R264" si="52">SUM(E259:E263)</f>
        <v>16.41</v>
      </c>
      <c r="F264" s="26">
        <f t="shared" si="52"/>
        <v>71.28</v>
      </c>
      <c r="G264" s="39">
        <f t="shared" si="52"/>
        <v>495.06900910000002</v>
      </c>
      <c r="H264" s="26">
        <f t="shared" si="52"/>
        <v>51.61</v>
      </c>
      <c r="I264" s="26">
        <f t="shared" si="52"/>
        <v>58.230000000000004</v>
      </c>
      <c r="J264" s="26">
        <f t="shared" si="52"/>
        <v>190.54000000000002</v>
      </c>
      <c r="K264" s="26">
        <f t="shared" si="52"/>
        <v>2.67</v>
      </c>
      <c r="L264" s="26">
        <f t="shared" si="52"/>
        <v>23.73</v>
      </c>
      <c r="M264" s="26">
        <f t="shared" si="52"/>
        <v>2254.9399999999996</v>
      </c>
      <c r="N264" s="26">
        <f t="shared" si="52"/>
        <v>0.14000000000000001</v>
      </c>
      <c r="O264" s="26">
        <f t="shared" si="52"/>
        <v>0.14000000000000001</v>
      </c>
      <c r="P264" s="26">
        <f t="shared" si="52"/>
        <v>5.73</v>
      </c>
      <c r="Q264" s="26">
        <f t="shared" si="52"/>
        <v>11.57</v>
      </c>
      <c r="R264" s="26">
        <f t="shared" si="52"/>
        <v>4.5999999999999996</v>
      </c>
    </row>
    <row r="265" spans="1:18" x14ac:dyDescent="0.25">
      <c r="B265" s="4" t="s">
        <v>43</v>
      </c>
    </row>
    <row r="266" spans="1:18" s="23" customFormat="1" x14ac:dyDescent="0.25">
      <c r="A266" s="20" t="str">
        <f>"-"</f>
        <v>-</v>
      </c>
      <c r="B266" s="21" t="s">
        <v>37</v>
      </c>
      <c r="C266" s="28" t="str">
        <f>"30"</f>
        <v>30</v>
      </c>
      <c r="D266" s="22">
        <v>1.98</v>
      </c>
      <c r="E266" s="22">
        <v>0.2</v>
      </c>
      <c r="F266" s="22">
        <v>14.07</v>
      </c>
      <c r="G266" s="37">
        <v>67.170299999999997</v>
      </c>
      <c r="H266" s="22">
        <v>0</v>
      </c>
      <c r="I266" s="22">
        <v>0</v>
      </c>
      <c r="J266" s="22">
        <v>0</v>
      </c>
      <c r="K266" s="22">
        <v>0</v>
      </c>
      <c r="L266" s="22">
        <v>0</v>
      </c>
      <c r="M266" s="22">
        <v>0</v>
      </c>
      <c r="N266" s="22">
        <v>0</v>
      </c>
      <c r="O266" s="22">
        <v>0</v>
      </c>
      <c r="P266" s="22">
        <v>0</v>
      </c>
      <c r="Q266" s="22">
        <v>0</v>
      </c>
      <c r="R266" s="22">
        <v>0</v>
      </c>
    </row>
    <row r="267" spans="1:18" s="23" customFormat="1" x14ac:dyDescent="0.25">
      <c r="A267" s="20" t="str">
        <f>"27/10"</f>
        <v>27/10</v>
      </c>
      <c r="B267" s="21" t="s">
        <v>44</v>
      </c>
      <c r="C267" s="28" t="s">
        <v>88</v>
      </c>
      <c r="D267" s="22">
        <v>0.15</v>
      </c>
      <c r="E267" s="22">
        <v>0.04</v>
      </c>
      <c r="F267" s="22">
        <v>3.78</v>
      </c>
      <c r="G267" s="37">
        <v>15.130904999999998</v>
      </c>
      <c r="H267" s="22">
        <v>0.11</v>
      </c>
      <c r="I267" s="22">
        <v>0</v>
      </c>
      <c r="J267" s="22">
        <v>0</v>
      </c>
      <c r="K267" s="22">
        <v>0.01</v>
      </c>
      <c r="L267" s="22">
        <v>0</v>
      </c>
      <c r="M267" s="22">
        <v>0</v>
      </c>
      <c r="N267" s="22">
        <v>0</v>
      </c>
      <c r="O267" s="22">
        <v>0</v>
      </c>
      <c r="P267" s="22">
        <v>0</v>
      </c>
      <c r="Q267" s="22">
        <v>0</v>
      </c>
      <c r="R267" s="22">
        <v>0</v>
      </c>
    </row>
    <row r="268" spans="1:18" s="23" customFormat="1" ht="31.5" x14ac:dyDescent="0.25">
      <c r="A268" s="20" t="str">
        <f>"3/3"</f>
        <v>3/3</v>
      </c>
      <c r="B268" s="21" t="s">
        <v>52</v>
      </c>
      <c r="C268" s="28" t="s">
        <v>90</v>
      </c>
      <c r="D268" s="22">
        <v>2.4900000000000002</v>
      </c>
      <c r="E268" s="22">
        <v>2.83</v>
      </c>
      <c r="F268" s="22">
        <v>17.670000000000002</v>
      </c>
      <c r="G268" s="37">
        <v>105.21641999999999</v>
      </c>
      <c r="H268" s="22">
        <v>27.16</v>
      </c>
      <c r="I268" s="22">
        <v>24.28</v>
      </c>
      <c r="J268" s="22">
        <v>69.459999999999994</v>
      </c>
      <c r="K268" s="22">
        <v>0.9</v>
      </c>
      <c r="L268" s="22">
        <v>15</v>
      </c>
      <c r="M268" s="22">
        <v>27.29</v>
      </c>
      <c r="N268" s="22">
        <v>0.1</v>
      </c>
      <c r="O268" s="22">
        <v>0.08</v>
      </c>
      <c r="P268" s="22">
        <v>1.07</v>
      </c>
      <c r="Q268" s="22">
        <v>2.0699999999999998</v>
      </c>
      <c r="R268" s="22">
        <v>4.3600000000000003</v>
      </c>
    </row>
    <row r="269" spans="1:18" s="11" customFormat="1" x14ac:dyDescent="0.25">
      <c r="A269" s="17" t="str">
        <f>"12/7"</f>
        <v>12/7</v>
      </c>
      <c r="B269" s="18" t="s">
        <v>78</v>
      </c>
      <c r="C269" s="29" t="str">
        <f>"50"</f>
        <v>50</v>
      </c>
      <c r="D269" s="19">
        <v>6.1</v>
      </c>
      <c r="E269" s="19">
        <v>3.19</v>
      </c>
      <c r="F269" s="19">
        <v>7.03</v>
      </c>
      <c r="G269" s="38">
        <v>81.12675999999999</v>
      </c>
      <c r="H269" s="19">
        <v>16.059999999999999</v>
      </c>
      <c r="I269" s="19">
        <v>21.63</v>
      </c>
      <c r="J269" s="19">
        <v>89.94</v>
      </c>
      <c r="K269" s="19">
        <v>0.57999999999999996</v>
      </c>
      <c r="L269" s="19">
        <v>3.3</v>
      </c>
      <c r="M269" s="19">
        <v>0.2</v>
      </c>
      <c r="N269" s="19">
        <v>0.04</v>
      </c>
      <c r="O269" s="19">
        <v>0.04</v>
      </c>
      <c r="P269" s="19">
        <v>0.63</v>
      </c>
      <c r="Q269" s="19">
        <v>1.84</v>
      </c>
      <c r="R269" s="19">
        <v>0.17</v>
      </c>
    </row>
    <row r="270" spans="1:18" s="12" customFormat="1" x14ac:dyDescent="0.25">
      <c r="A270" s="24"/>
      <c r="B270" s="25" t="s">
        <v>95</v>
      </c>
      <c r="C270" s="32">
        <v>350</v>
      </c>
      <c r="D270" s="26">
        <f>SUM(D266:D269)</f>
        <v>10.719999999999999</v>
      </c>
      <c r="E270" s="26">
        <f t="shared" ref="E270:R270" si="53">SUM(E266:E269)</f>
        <v>6.26</v>
      </c>
      <c r="F270" s="26">
        <f t="shared" si="53"/>
        <v>42.550000000000004</v>
      </c>
      <c r="G270" s="39">
        <f t="shared" si="53"/>
        <v>268.64438499999994</v>
      </c>
      <c r="H270" s="26">
        <f t="shared" si="53"/>
        <v>43.33</v>
      </c>
      <c r="I270" s="26">
        <f t="shared" si="53"/>
        <v>45.91</v>
      </c>
      <c r="J270" s="26">
        <f t="shared" si="53"/>
        <v>159.39999999999998</v>
      </c>
      <c r="K270" s="26">
        <f t="shared" si="53"/>
        <v>1.49</v>
      </c>
      <c r="L270" s="26">
        <f t="shared" si="53"/>
        <v>18.3</v>
      </c>
      <c r="M270" s="26">
        <f t="shared" si="53"/>
        <v>27.49</v>
      </c>
      <c r="N270" s="26">
        <f t="shared" si="53"/>
        <v>0.14000000000000001</v>
      </c>
      <c r="O270" s="26">
        <f t="shared" si="53"/>
        <v>0.12</v>
      </c>
      <c r="P270" s="26">
        <f t="shared" si="53"/>
        <v>1.7000000000000002</v>
      </c>
      <c r="Q270" s="26">
        <f t="shared" si="53"/>
        <v>3.91</v>
      </c>
      <c r="R270" s="26">
        <f t="shared" si="53"/>
        <v>4.53</v>
      </c>
    </row>
    <row r="271" spans="1:18" s="12" customFormat="1" x14ac:dyDescent="0.25">
      <c r="A271" s="24"/>
      <c r="B271" s="25" t="s">
        <v>47</v>
      </c>
      <c r="C271" s="32">
        <f>C254+C257+C264+C270</f>
        <v>1265</v>
      </c>
      <c r="D271" s="32">
        <f t="shared" ref="D271:R271" si="54">D254+D257+D264+D270</f>
        <v>37.36</v>
      </c>
      <c r="E271" s="32">
        <f t="shared" si="54"/>
        <v>33.659999999999997</v>
      </c>
      <c r="F271" s="32">
        <f t="shared" si="54"/>
        <v>173.33</v>
      </c>
      <c r="G271" s="46">
        <f t="shared" si="54"/>
        <v>1130.515667417073</v>
      </c>
      <c r="H271" s="32">
        <f t="shared" si="54"/>
        <v>216.09999999999997</v>
      </c>
      <c r="I271" s="32">
        <f t="shared" si="54"/>
        <v>165.28</v>
      </c>
      <c r="J271" s="32">
        <f t="shared" si="54"/>
        <v>540.28</v>
      </c>
      <c r="K271" s="32">
        <f t="shared" si="54"/>
        <v>7.3599999999999994</v>
      </c>
      <c r="L271" s="32">
        <f t="shared" si="54"/>
        <v>92.03</v>
      </c>
      <c r="M271" s="32">
        <f t="shared" si="54"/>
        <v>2314.6399999999994</v>
      </c>
      <c r="N271" s="32">
        <f t="shared" si="54"/>
        <v>0.48000000000000004</v>
      </c>
      <c r="O271" s="32">
        <f t="shared" si="54"/>
        <v>0.43000000000000005</v>
      </c>
      <c r="P271" s="32">
        <f t="shared" si="54"/>
        <v>8.34</v>
      </c>
      <c r="Q271" s="32">
        <f t="shared" si="54"/>
        <v>18.59</v>
      </c>
      <c r="R271" s="32">
        <f t="shared" si="54"/>
        <v>12.11</v>
      </c>
    </row>
    <row r="273" spans="1:18" x14ac:dyDescent="0.25">
      <c r="B273" s="44" t="s">
        <v>102</v>
      </c>
    </row>
    <row r="274" spans="1:18" x14ac:dyDescent="0.25">
      <c r="B274" s="16" t="s">
        <v>30</v>
      </c>
    </row>
    <row r="275" spans="1:18" s="23" customFormat="1" x14ac:dyDescent="0.25">
      <c r="A275" s="20" t="str">
        <f>"-"</f>
        <v>-</v>
      </c>
      <c r="B275" s="21" t="s">
        <v>31</v>
      </c>
      <c r="C275" s="28" t="str">
        <f>"30"</f>
        <v>30</v>
      </c>
      <c r="D275" s="22">
        <v>2.31</v>
      </c>
      <c r="E275" s="22">
        <v>0.9</v>
      </c>
      <c r="F275" s="22">
        <v>15.99</v>
      </c>
      <c r="G275" s="37">
        <v>80.855999999999995</v>
      </c>
      <c r="H275" s="22">
        <v>6.6</v>
      </c>
      <c r="I275" s="22">
        <v>9.9</v>
      </c>
      <c r="J275" s="22">
        <v>25.5</v>
      </c>
      <c r="K275" s="22">
        <v>0.6</v>
      </c>
      <c r="L275" s="22">
        <v>0</v>
      </c>
      <c r="M275" s="22">
        <v>0</v>
      </c>
      <c r="N275" s="22">
        <v>0.05</v>
      </c>
      <c r="O275" s="22">
        <v>0.02</v>
      </c>
      <c r="P275" s="22">
        <v>0.48</v>
      </c>
      <c r="Q275" s="22">
        <v>0.9</v>
      </c>
      <c r="R275" s="22">
        <v>0</v>
      </c>
    </row>
    <row r="276" spans="1:18" s="23" customFormat="1" x14ac:dyDescent="0.25">
      <c r="A276" s="20" t="str">
        <f>"-"</f>
        <v>-</v>
      </c>
      <c r="B276" s="21" t="s">
        <v>32</v>
      </c>
      <c r="C276" s="28" t="str">
        <f>"5"</f>
        <v>5</v>
      </c>
      <c r="D276" s="22">
        <v>0.04</v>
      </c>
      <c r="E276" s="22">
        <v>3.63</v>
      </c>
      <c r="F276" s="22">
        <v>7.0000000000000007E-2</v>
      </c>
      <c r="G276" s="37">
        <v>33.031999999999996</v>
      </c>
      <c r="H276" s="22">
        <v>1.2</v>
      </c>
      <c r="I276" s="22">
        <v>0</v>
      </c>
      <c r="J276" s="22">
        <v>1.5</v>
      </c>
      <c r="K276" s="22">
        <v>0.01</v>
      </c>
      <c r="L276" s="22">
        <v>20</v>
      </c>
      <c r="M276" s="22">
        <v>15</v>
      </c>
      <c r="N276" s="22">
        <v>0</v>
      </c>
      <c r="O276" s="22">
        <v>0.01</v>
      </c>
      <c r="P276" s="22">
        <v>0.01</v>
      </c>
      <c r="Q276" s="22">
        <v>0.01</v>
      </c>
      <c r="R276" s="22">
        <v>0</v>
      </c>
    </row>
    <row r="277" spans="1:18" s="23" customFormat="1" x14ac:dyDescent="0.25">
      <c r="A277" s="20" t="str">
        <f>"36/10"</f>
        <v>36/10</v>
      </c>
      <c r="B277" s="21" t="s">
        <v>79</v>
      </c>
      <c r="C277" s="28" t="str">
        <f>"150"</f>
        <v>150</v>
      </c>
      <c r="D277" s="22">
        <v>2.73</v>
      </c>
      <c r="E277" s="22">
        <v>2.0499999999999998</v>
      </c>
      <c r="F277" s="22">
        <v>18.14</v>
      </c>
      <c r="G277" s="37">
        <v>97.176786000000021</v>
      </c>
      <c r="H277" s="22">
        <v>82.98</v>
      </c>
      <c r="I277" s="22">
        <v>20.23</v>
      </c>
      <c r="J277" s="22">
        <v>75.819999999999993</v>
      </c>
      <c r="K277" s="22">
        <v>0.68</v>
      </c>
      <c r="L277" s="22">
        <v>9</v>
      </c>
      <c r="M277" s="22">
        <v>6.48</v>
      </c>
      <c r="N277" s="22">
        <v>0.02</v>
      </c>
      <c r="O277" s="22">
        <v>0.09</v>
      </c>
      <c r="P277" s="22">
        <v>0.1</v>
      </c>
      <c r="Q277" s="22">
        <v>0.8</v>
      </c>
      <c r="R277" s="22">
        <v>0.39</v>
      </c>
    </row>
    <row r="278" spans="1:18" s="11" customFormat="1" ht="31.5" x14ac:dyDescent="0.25">
      <c r="A278" s="17" t="str">
        <f>"11/4"</f>
        <v>11/4</v>
      </c>
      <c r="B278" s="18" t="s">
        <v>49</v>
      </c>
      <c r="C278" s="29" t="s">
        <v>88</v>
      </c>
      <c r="D278" s="19">
        <v>4.91</v>
      </c>
      <c r="E278" s="19">
        <v>4.58</v>
      </c>
      <c r="F278" s="19">
        <v>24.47</v>
      </c>
      <c r="G278" s="38">
        <v>157.57732949999996</v>
      </c>
      <c r="H278" s="19">
        <v>72.569999999999993</v>
      </c>
      <c r="I278" s="19">
        <v>29.04</v>
      </c>
      <c r="J278" s="19">
        <v>109.02</v>
      </c>
      <c r="K278" s="19">
        <v>0.78</v>
      </c>
      <c r="L278" s="19">
        <v>16.2</v>
      </c>
      <c r="M278" s="19">
        <v>18.600000000000001</v>
      </c>
      <c r="N278" s="19">
        <v>0.11</v>
      </c>
      <c r="O278" s="19">
        <v>0.09</v>
      </c>
      <c r="P278" s="19">
        <v>0.44</v>
      </c>
      <c r="Q278" s="19">
        <v>1.87</v>
      </c>
      <c r="R278" s="19">
        <v>0.31</v>
      </c>
    </row>
    <row r="279" spans="1:18" s="12" customFormat="1" x14ac:dyDescent="0.25">
      <c r="A279" s="24"/>
      <c r="B279" s="25" t="s">
        <v>95</v>
      </c>
      <c r="C279" s="32">
        <v>335</v>
      </c>
      <c r="D279" s="26">
        <f>SUM(D275:D278)</f>
        <v>9.99</v>
      </c>
      <c r="E279" s="26">
        <f t="shared" ref="E279:R279" si="55">SUM(E275:E278)</f>
        <v>11.16</v>
      </c>
      <c r="F279" s="26">
        <f t="shared" si="55"/>
        <v>58.67</v>
      </c>
      <c r="G279" s="39">
        <f t="shared" si="55"/>
        <v>368.64211549999999</v>
      </c>
      <c r="H279" s="26">
        <f t="shared" si="55"/>
        <v>163.35</v>
      </c>
      <c r="I279" s="26">
        <f t="shared" si="55"/>
        <v>59.17</v>
      </c>
      <c r="J279" s="26">
        <f t="shared" si="55"/>
        <v>211.83999999999997</v>
      </c>
      <c r="K279" s="26">
        <f t="shared" si="55"/>
        <v>2.0700000000000003</v>
      </c>
      <c r="L279" s="26">
        <f t="shared" si="55"/>
        <v>45.2</v>
      </c>
      <c r="M279" s="26">
        <f t="shared" si="55"/>
        <v>40.08</v>
      </c>
      <c r="N279" s="26">
        <f t="shared" si="55"/>
        <v>0.18</v>
      </c>
      <c r="O279" s="26">
        <f t="shared" si="55"/>
        <v>0.21</v>
      </c>
      <c r="P279" s="26">
        <f t="shared" si="55"/>
        <v>1.03</v>
      </c>
      <c r="Q279" s="26">
        <f t="shared" si="55"/>
        <v>3.58</v>
      </c>
      <c r="R279" s="26">
        <f t="shared" si="55"/>
        <v>0.7</v>
      </c>
    </row>
    <row r="280" spans="1:18" x14ac:dyDescent="0.25">
      <c r="B280" s="16" t="s">
        <v>96</v>
      </c>
    </row>
    <row r="281" spans="1:18" s="11" customFormat="1" x14ac:dyDescent="0.25">
      <c r="A281" s="17" t="str">
        <f>"-"</f>
        <v>-</v>
      </c>
      <c r="B281" s="67" t="s">
        <v>122</v>
      </c>
      <c r="C281" s="29" t="str">
        <f>"100"</f>
        <v>100</v>
      </c>
      <c r="D281" s="19">
        <v>4.0999999999999996</v>
      </c>
      <c r="E281" s="19">
        <v>1.5</v>
      </c>
      <c r="F281" s="19">
        <v>5.9</v>
      </c>
      <c r="G281" s="38">
        <v>55.62</v>
      </c>
      <c r="H281" s="19">
        <v>124</v>
      </c>
      <c r="I281" s="19">
        <v>15</v>
      </c>
      <c r="J281" s="19">
        <v>95</v>
      </c>
      <c r="K281" s="19">
        <v>0.1</v>
      </c>
      <c r="L281" s="19">
        <v>10</v>
      </c>
      <c r="M281" s="19">
        <v>0</v>
      </c>
      <c r="N281" s="19">
        <v>0.03</v>
      </c>
      <c r="O281" s="19">
        <v>0.15</v>
      </c>
      <c r="P281" s="19">
        <v>0.2</v>
      </c>
      <c r="Q281" s="19">
        <v>1.2</v>
      </c>
      <c r="R281" s="19">
        <v>0.6</v>
      </c>
    </row>
    <row r="282" spans="1:18" s="12" customFormat="1" x14ac:dyDescent="0.25">
      <c r="A282" s="24"/>
      <c r="B282" s="25" t="s">
        <v>95</v>
      </c>
      <c r="C282" s="32">
        <v>100</v>
      </c>
      <c r="D282" s="26">
        <v>4.0999999999999996</v>
      </c>
      <c r="E282" s="26">
        <v>1.5</v>
      </c>
      <c r="F282" s="26">
        <v>5.9</v>
      </c>
      <c r="G282" s="39">
        <v>55.62</v>
      </c>
      <c r="H282" s="26">
        <v>124</v>
      </c>
      <c r="I282" s="26">
        <v>15</v>
      </c>
      <c r="J282" s="26">
        <v>95</v>
      </c>
      <c r="K282" s="26">
        <v>0.1</v>
      </c>
      <c r="L282" s="26">
        <v>10</v>
      </c>
      <c r="M282" s="26">
        <v>0</v>
      </c>
      <c r="N282" s="26">
        <v>0.03</v>
      </c>
      <c r="O282" s="26">
        <v>0.15</v>
      </c>
      <c r="P282" s="26">
        <v>0.2</v>
      </c>
      <c r="Q282" s="26">
        <v>1.2</v>
      </c>
      <c r="R282" s="26">
        <v>0.6</v>
      </c>
    </row>
    <row r="283" spans="1:18" x14ac:dyDescent="0.25">
      <c r="B283" s="16" t="s">
        <v>36</v>
      </c>
    </row>
    <row r="284" spans="1:18" s="23" customFormat="1" x14ac:dyDescent="0.25">
      <c r="A284" s="20" t="str">
        <f>"-"</f>
        <v>-</v>
      </c>
      <c r="B284" s="21" t="s">
        <v>37</v>
      </c>
      <c r="C284" s="28" t="str">
        <f>"20"</f>
        <v>20</v>
      </c>
      <c r="D284" s="22">
        <v>1.32</v>
      </c>
      <c r="E284" s="22">
        <v>0.13</v>
      </c>
      <c r="F284" s="22">
        <v>9.3800000000000008</v>
      </c>
      <c r="G284" s="37">
        <v>44.780199999999994</v>
      </c>
      <c r="H284" s="22">
        <v>0</v>
      </c>
      <c r="I284" s="22">
        <v>0</v>
      </c>
      <c r="J284" s="22">
        <v>0</v>
      </c>
      <c r="K284" s="22">
        <v>0</v>
      </c>
      <c r="L284" s="22">
        <v>0</v>
      </c>
      <c r="M284" s="22">
        <v>0</v>
      </c>
      <c r="N284" s="22">
        <v>0</v>
      </c>
      <c r="O284" s="22">
        <v>0</v>
      </c>
      <c r="P284" s="22">
        <v>0</v>
      </c>
      <c r="Q284" s="22">
        <v>0</v>
      </c>
      <c r="R284" s="22">
        <v>0</v>
      </c>
    </row>
    <row r="285" spans="1:18" s="23" customFormat="1" x14ac:dyDescent="0.25">
      <c r="A285" s="20" t="str">
        <f>"-"</f>
        <v>-</v>
      </c>
      <c r="B285" s="21" t="s">
        <v>38</v>
      </c>
      <c r="C285" s="28" t="str">
        <f>"10"</f>
        <v>10</v>
      </c>
      <c r="D285" s="22">
        <v>0.66</v>
      </c>
      <c r="E285" s="22">
        <v>0.12</v>
      </c>
      <c r="F285" s="22">
        <v>4.17</v>
      </c>
      <c r="G285" s="37">
        <v>19.338000000000001</v>
      </c>
      <c r="H285" s="22">
        <v>3.5</v>
      </c>
      <c r="I285" s="22">
        <v>4.7</v>
      </c>
      <c r="J285" s="22">
        <v>15.8</v>
      </c>
      <c r="K285" s="22">
        <v>0.39</v>
      </c>
      <c r="L285" s="22">
        <v>0</v>
      </c>
      <c r="M285" s="22">
        <v>0.5</v>
      </c>
      <c r="N285" s="22">
        <v>0.02</v>
      </c>
      <c r="O285" s="22">
        <v>0.01</v>
      </c>
      <c r="P285" s="22">
        <v>7.0000000000000007E-2</v>
      </c>
      <c r="Q285" s="22">
        <v>0.2</v>
      </c>
      <c r="R285" s="22">
        <v>0</v>
      </c>
    </row>
    <row r="286" spans="1:18" s="23" customFormat="1" x14ac:dyDescent="0.25">
      <c r="A286" s="20" t="str">
        <f>"3/10"</f>
        <v>3/10</v>
      </c>
      <c r="B286" s="21" t="s">
        <v>50</v>
      </c>
      <c r="C286" s="28" t="s">
        <v>89</v>
      </c>
      <c r="D286" s="22">
        <v>0.12</v>
      </c>
      <c r="E286" s="22">
        <v>0.12</v>
      </c>
      <c r="F286" s="22">
        <v>18.059999999999999</v>
      </c>
      <c r="G286" s="37">
        <v>70.012679999999989</v>
      </c>
      <c r="H286" s="22">
        <v>5.09</v>
      </c>
      <c r="I286" s="22">
        <v>2.57</v>
      </c>
      <c r="J286" s="22">
        <v>3.07</v>
      </c>
      <c r="K286" s="22">
        <v>0.68</v>
      </c>
      <c r="L286" s="22">
        <v>0</v>
      </c>
      <c r="M286" s="22">
        <v>8.1</v>
      </c>
      <c r="N286" s="22">
        <v>0.01</v>
      </c>
      <c r="O286" s="22">
        <v>0.01</v>
      </c>
      <c r="P286" s="22">
        <v>0.08</v>
      </c>
      <c r="Q286" s="22">
        <v>0.12</v>
      </c>
      <c r="R286" s="22">
        <v>1.2</v>
      </c>
    </row>
    <row r="287" spans="1:18" s="51" customFormat="1" ht="31.5" x14ac:dyDescent="0.25">
      <c r="A287" s="69" t="s">
        <v>112</v>
      </c>
      <c r="B287" s="70" t="s">
        <v>113</v>
      </c>
      <c r="C287" s="71">
        <v>30</v>
      </c>
      <c r="D287" s="71">
        <v>0.41</v>
      </c>
      <c r="E287" s="71">
        <v>1.79</v>
      </c>
      <c r="F287" s="71">
        <v>2.7</v>
      </c>
      <c r="G287" s="37">
        <v>26.959243751999995</v>
      </c>
      <c r="H287" s="71">
        <v>10.220000000000001</v>
      </c>
      <c r="I287" s="71">
        <v>5.79</v>
      </c>
      <c r="J287" s="71">
        <v>11.4</v>
      </c>
      <c r="K287" s="71">
        <v>0.37</v>
      </c>
      <c r="L287" s="71">
        <v>0</v>
      </c>
      <c r="M287" s="71">
        <v>2.4700000000000002</v>
      </c>
      <c r="N287" s="71">
        <v>0</v>
      </c>
      <c r="O287" s="71">
        <v>0.01</v>
      </c>
      <c r="P287" s="71">
        <v>0.04</v>
      </c>
      <c r="Q287" s="71">
        <v>0.12</v>
      </c>
      <c r="R287" s="71">
        <v>0.57999999999999996</v>
      </c>
    </row>
    <row r="288" spans="1:18" s="23" customFormat="1" ht="31.5" x14ac:dyDescent="0.25">
      <c r="A288" s="20" t="str">
        <f>"16/2"</f>
        <v>16/2</v>
      </c>
      <c r="B288" s="21" t="s">
        <v>58</v>
      </c>
      <c r="C288" s="28" t="str">
        <f>"150"</f>
        <v>150</v>
      </c>
      <c r="D288" s="22">
        <v>3.16</v>
      </c>
      <c r="E288" s="22">
        <v>1.84</v>
      </c>
      <c r="F288" s="22">
        <v>13.19</v>
      </c>
      <c r="G288" s="37">
        <v>78.816960000000009</v>
      </c>
      <c r="H288" s="22">
        <v>20.74</v>
      </c>
      <c r="I288" s="22">
        <v>21.78</v>
      </c>
      <c r="J288" s="22">
        <v>59.44</v>
      </c>
      <c r="K288" s="22">
        <v>1.1499999999999999</v>
      </c>
      <c r="L288" s="22">
        <v>0</v>
      </c>
      <c r="M288" s="22">
        <v>654.48</v>
      </c>
      <c r="N288" s="22">
        <v>0.12</v>
      </c>
      <c r="O288" s="22">
        <v>0.04</v>
      </c>
      <c r="P288" s="22">
        <v>0.62</v>
      </c>
      <c r="Q288" s="22">
        <v>1.42</v>
      </c>
      <c r="R288" s="22">
        <v>2.76</v>
      </c>
    </row>
    <row r="289" spans="1:18" s="51" customFormat="1" ht="24.75" customHeight="1" x14ac:dyDescent="0.25">
      <c r="A289" s="48" t="s">
        <v>107</v>
      </c>
      <c r="B289" s="49" t="s">
        <v>108</v>
      </c>
      <c r="C289" s="50">
        <v>120</v>
      </c>
      <c r="D289" s="50">
        <v>3.65</v>
      </c>
      <c r="E289" s="50">
        <v>3.08</v>
      </c>
      <c r="F289" s="50">
        <v>19.07</v>
      </c>
      <c r="G289" s="37">
        <v>113.7864084</v>
      </c>
      <c r="H289" s="50">
        <v>7.47</v>
      </c>
      <c r="I289" s="50">
        <v>55.92</v>
      </c>
      <c r="J289" s="50">
        <v>82.53</v>
      </c>
      <c r="K289" s="50">
        <v>1.92</v>
      </c>
      <c r="L289" s="50">
        <v>12</v>
      </c>
      <c r="M289" s="50">
        <v>10.75</v>
      </c>
      <c r="N289" s="50">
        <v>0.11</v>
      </c>
      <c r="O289" s="50">
        <v>0.06</v>
      </c>
      <c r="P289" s="50">
        <v>1.05</v>
      </c>
      <c r="Q289" s="50">
        <v>2.12</v>
      </c>
      <c r="R289" s="50">
        <v>0</v>
      </c>
    </row>
    <row r="290" spans="1:18" s="11" customFormat="1" x14ac:dyDescent="0.25">
      <c r="A290" s="17" t="str">
        <f>"7"</f>
        <v>7</v>
      </c>
      <c r="B290" s="18" t="s">
        <v>120</v>
      </c>
      <c r="C290" s="29" t="str">
        <f>"50"</f>
        <v>50</v>
      </c>
      <c r="D290" s="19">
        <v>7.56</v>
      </c>
      <c r="E290" s="19">
        <v>7.12</v>
      </c>
      <c r="F290" s="19">
        <v>6.56</v>
      </c>
      <c r="G290" s="38">
        <v>120.33634499999999</v>
      </c>
      <c r="H290" s="19">
        <v>8.32</v>
      </c>
      <c r="I290" s="19">
        <v>10.63</v>
      </c>
      <c r="J290" s="19">
        <v>67.180000000000007</v>
      </c>
      <c r="K290" s="19">
        <v>0.95</v>
      </c>
      <c r="L290" s="19">
        <v>20.72</v>
      </c>
      <c r="M290" s="19">
        <v>3.95</v>
      </c>
      <c r="N290" s="19">
        <v>0.04</v>
      </c>
      <c r="O290" s="19">
        <v>0.06</v>
      </c>
      <c r="P290" s="19">
        <v>2.82</v>
      </c>
      <c r="Q290" s="19">
        <v>5.03</v>
      </c>
      <c r="R290" s="19">
        <v>0.13</v>
      </c>
    </row>
    <row r="291" spans="1:18" s="12" customFormat="1" x14ac:dyDescent="0.25">
      <c r="A291" s="24"/>
      <c r="B291" s="25" t="s">
        <v>95</v>
      </c>
      <c r="C291" s="32">
        <v>530</v>
      </c>
      <c r="D291" s="26">
        <f>SUM(D284:D290)</f>
        <v>16.88</v>
      </c>
      <c r="E291" s="26">
        <f t="shared" ref="E291:R291" si="56">SUM(E284:E290)</f>
        <v>14.2</v>
      </c>
      <c r="F291" s="26">
        <f t="shared" si="56"/>
        <v>73.13</v>
      </c>
      <c r="G291" s="39">
        <f t="shared" si="56"/>
        <v>474.02983715199997</v>
      </c>
      <c r="H291" s="26">
        <f t="shared" si="56"/>
        <v>55.339999999999996</v>
      </c>
      <c r="I291" s="26">
        <f t="shared" si="56"/>
        <v>101.39</v>
      </c>
      <c r="J291" s="26">
        <f t="shared" si="56"/>
        <v>239.42000000000002</v>
      </c>
      <c r="K291" s="26">
        <f t="shared" si="56"/>
        <v>5.46</v>
      </c>
      <c r="L291" s="26">
        <f t="shared" si="56"/>
        <v>32.72</v>
      </c>
      <c r="M291" s="26">
        <f t="shared" si="56"/>
        <v>680.25000000000011</v>
      </c>
      <c r="N291" s="26">
        <f t="shared" si="56"/>
        <v>0.3</v>
      </c>
      <c r="O291" s="26">
        <f t="shared" si="56"/>
        <v>0.19</v>
      </c>
      <c r="P291" s="26">
        <f t="shared" si="56"/>
        <v>4.68</v>
      </c>
      <c r="Q291" s="26">
        <f t="shared" si="56"/>
        <v>9.01</v>
      </c>
      <c r="R291" s="26">
        <f t="shared" si="56"/>
        <v>4.669999999999999</v>
      </c>
    </row>
    <row r="292" spans="1:18" x14ac:dyDescent="0.25">
      <c r="B292" s="4" t="s">
        <v>43</v>
      </c>
    </row>
    <row r="293" spans="1:18" s="23" customFormat="1" x14ac:dyDescent="0.25">
      <c r="A293" s="20" t="str">
        <f>"-"</f>
        <v>-</v>
      </c>
      <c r="B293" s="21" t="s">
        <v>37</v>
      </c>
      <c r="C293" s="28" t="str">
        <f>"30"</f>
        <v>30</v>
      </c>
      <c r="D293" s="22">
        <v>1.98</v>
      </c>
      <c r="E293" s="22">
        <v>0.2</v>
      </c>
      <c r="F293" s="22">
        <v>14.07</v>
      </c>
      <c r="G293" s="37">
        <v>67.170299999999997</v>
      </c>
      <c r="H293" s="22">
        <v>0</v>
      </c>
      <c r="I293" s="22">
        <v>0</v>
      </c>
      <c r="J293" s="22">
        <v>0</v>
      </c>
      <c r="K293" s="22">
        <v>0</v>
      </c>
      <c r="L293" s="22">
        <v>0</v>
      </c>
      <c r="M293" s="22">
        <v>0</v>
      </c>
      <c r="N293" s="22">
        <v>0</v>
      </c>
      <c r="O293" s="22">
        <v>0</v>
      </c>
      <c r="P293" s="22">
        <v>0</v>
      </c>
      <c r="Q293" s="22">
        <v>0</v>
      </c>
      <c r="R293" s="22">
        <v>0</v>
      </c>
    </row>
    <row r="294" spans="1:18" s="23" customFormat="1" x14ac:dyDescent="0.25">
      <c r="A294" s="20" t="str">
        <f>"27/10"</f>
        <v>27/10</v>
      </c>
      <c r="B294" s="21" t="s">
        <v>34</v>
      </c>
      <c r="C294" s="28" t="s">
        <v>83</v>
      </c>
      <c r="D294" s="22">
        <v>0.15</v>
      </c>
      <c r="E294" s="22">
        <v>0.04</v>
      </c>
      <c r="F294" s="22">
        <v>7.44</v>
      </c>
      <c r="G294" s="37">
        <v>29.067975000000001</v>
      </c>
      <c r="H294" s="22">
        <v>0.22</v>
      </c>
      <c r="I294" s="22">
        <v>0</v>
      </c>
      <c r="J294" s="22">
        <v>0</v>
      </c>
      <c r="K294" s="22">
        <v>0.02</v>
      </c>
      <c r="L294" s="22">
        <v>0</v>
      </c>
      <c r="M294" s="22">
        <v>0</v>
      </c>
      <c r="N294" s="22">
        <v>0</v>
      </c>
      <c r="O294" s="22">
        <v>0</v>
      </c>
      <c r="P294" s="22">
        <v>0</v>
      </c>
      <c r="Q294" s="22">
        <v>0</v>
      </c>
      <c r="R294" s="22">
        <v>0</v>
      </c>
    </row>
    <row r="295" spans="1:18" s="72" customFormat="1" x14ac:dyDescent="0.25">
      <c r="A295" s="69" t="str">
        <f>"24/2"</f>
        <v>24/2</v>
      </c>
      <c r="B295" s="70" t="s">
        <v>69</v>
      </c>
      <c r="C295" s="28" t="str">
        <f>"150"</f>
        <v>150</v>
      </c>
      <c r="D295" s="71">
        <v>4.29</v>
      </c>
      <c r="E295" s="71">
        <v>3.79</v>
      </c>
      <c r="F295" s="71">
        <v>14.21</v>
      </c>
      <c r="G295" s="37">
        <v>107.15982479999998</v>
      </c>
      <c r="H295" s="71">
        <v>125.88</v>
      </c>
      <c r="I295" s="71">
        <v>15.85</v>
      </c>
      <c r="J295" s="71">
        <v>98.22</v>
      </c>
      <c r="K295" s="71">
        <v>0.3</v>
      </c>
      <c r="L295" s="71">
        <v>27</v>
      </c>
      <c r="M295" s="71">
        <v>13.5</v>
      </c>
      <c r="N295" s="71">
        <v>0.05</v>
      </c>
      <c r="O295" s="71">
        <v>0.15</v>
      </c>
      <c r="P295" s="71">
        <v>0.21</v>
      </c>
      <c r="Q295" s="71">
        <v>1.19</v>
      </c>
      <c r="R295" s="71">
        <v>0.55000000000000004</v>
      </c>
    </row>
    <row r="296" spans="1:18" s="11" customFormat="1" x14ac:dyDescent="0.25">
      <c r="A296" s="17" t="str">
        <f>"-"</f>
        <v>-</v>
      </c>
      <c r="B296" s="18" t="s">
        <v>46</v>
      </c>
      <c r="C296" s="29" t="str">
        <f>"100"</f>
        <v>100</v>
      </c>
      <c r="D296" s="19">
        <v>1.5</v>
      </c>
      <c r="E296" s="19">
        <v>0.5</v>
      </c>
      <c r="F296" s="19">
        <v>22.7</v>
      </c>
      <c r="G296" s="38">
        <v>95.500000000000014</v>
      </c>
      <c r="H296" s="19">
        <v>8</v>
      </c>
      <c r="I296" s="19">
        <v>42</v>
      </c>
      <c r="J296" s="19">
        <v>28</v>
      </c>
      <c r="K296" s="19">
        <v>0.6</v>
      </c>
      <c r="L296" s="19">
        <v>0</v>
      </c>
      <c r="M296" s="19">
        <v>120</v>
      </c>
      <c r="N296" s="19">
        <v>0.04</v>
      </c>
      <c r="O296" s="19">
        <v>0.05</v>
      </c>
      <c r="P296" s="19">
        <v>0.6</v>
      </c>
      <c r="Q296" s="19">
        <v>0.9</v>
      </c>
      <c r="R296" s="19">
        <v>10</v>
      </c>
    </row>
    <row r="297" spans="1:18" s="12" customFormat="1" x14ac:dyDescent="0.25">
      <c r="A297" s="24"/>
      <c r="B297" s="25" t="s">
        <v>95</v>
      </c>
      <c r="C297" s="32">
        <v>430</v>
      </c>
      <c r="D297" s="26">
        <f>SUM(D293:D296)</f>
        <v>7.92</v>
      </c>
      <c r="E297" s="26">
        <f t="shared" ref="E297:R297" si="57">SUM(E293:E296)</f>
        <v>4.53</v>
      </c>
      <c r="F297" s="26">
        <f t="shared" si="57"/>
        <v>58.42</v>
      </c>
      <c r="G297" s="39">
        <f t="shared" si="57"/>
        <v>298.89809980000001</v>
      </c>
      <c r="H297" s="26">
        <f t="shared" si="57"/>
        <v>134.1</v>
      </c>
      <c r="I297" s="26">
        <f t="shared" si="57"/>
        <v>57.85</v>
      </c>
      <c r="J297" s="26">
        <f t="shared" si="57"/>
        <v>126.22</v>
      </c>
      <c r="K297" s="26">
        <f t="shared" si="57"/>
        <v>0.91999999999999993</v>
      </c>
      <c r="L297" s="26">
        <f t="shared" si="57"/>
        <v>27</v>
      </c>
      <c r="M297" s="26">
        <f t="shared" si="57"/>
        <v>133.5</v>
      </c>
      <c r="N297" s="26">
        <f t="shared" si="57"/>
        <v>0.09</v>
      </c>
      <c r="O297" s="26">
        <f t="shared" si="57"/>
        <v>0.2</v>
      </c>
      <c r="P297" s="26">
        <f t="shared" si="57"/>
        <v>0.80999999999999994</v>
      </c>
      <c r="Q297" s="26">
        <f t="shared" si="57"/>
        <v>2.09</v>
      </c>
      <c r="R297" s="26">
        <f t="shared" si="57"/>
        <v>10.55</v>
      </c>
    </row>
    <row r="298" spans="1:18" s="12" customFormat="1" x14ac:dyDescent="0.25">
      <c r="A298" s="24"/>
      <c r="B298" s="25" t="s">
        <v>47</v>
      </c>
      <c r="C298" s="32">
        <f>C279+C282+C291+C297</f>
        <v>1395</v>
      </c>
      <c r="D298" s="32">
        <f t="shared" ref="D298:R298" si="58">D279+D282+D291+D297</f>
        <v>38.89</v>
      </c>
      <c r="E298" s="32">
        <f t="shared" si="58"/>
        <v>31.39</v>
      </c>
      <c r="F298" s="32">
        <f t="shared" si="58"/>
        <v>196.12</v>
      </c>
      <c r="G298" s="46">
        <f t="shared" si="58"/>
        <v>1197.1900524519999</v>
      </c>
      <c r="H298" s="32">
        <f t="shared" si="58"/>
        <v>476.78999999999996</v>
      </c>
      <c r="I298" s="32">
        <f t="shared" si="58"/>
        <v>233.41</v>
      </c>
      <c r="J298" s="32">
        <f t="shared" si="58"/>
        <v>672.48</v>
      </c>
      <c r="K298" s="32">
        <f t="shared" si="58"/>
        <v>8.5500000000000007</v>
      </c>
      <c r="L298" s="32">
        <f t="shared" si="58"/>
        <v>114.92</v>
      </c>
      <c r="M298" s="32">
        <f t="shared" si="58"/>
        <v>853.83000000000015</v>
      </c>
      <c r="N298" s="32">
        <f t="shared" si="58"/>
        <v>0.6</v>
      </c>
      <c r="O298" s="32">
        <f t="shared" si="58"/>
        <v>0.75</v>
      </c>
      <c r="P298" s="32">
        <f t="shared" si="58"/>
        <v>6.72</v>
      </c>
      <c r="Q298" s="32">
        <f t="shared" si="58"/>
        <v>15.879999999999999</v>
      </c>
      <c r="R298" s="32">
        <f t="shared" si="58"/>
        <v>16.52</v>
      </c>
    </row>
    <row r="300" spans="1:18" x14ac:dyDescent="0.25">
      <c r="B300" s="44" t="s">
        <v>103</v>
      </c>
    </row>
    <row r="301" spans="1:18" x14ac:dyDescent="0.25">
      <c r="B301" s="16" t="s">
        <v>30</v>
      </c>
    </row>
    <row r="302" spans="1:18" s="23" customFormat="1" x14ac:dyDescent="0.25">
      <c r="A302" s="20" t="str">
        <f>"-"</f>
        <v>-</v>
      </c>
      <c r="B302" s="21" t="s">
        <v>31</v>
      </c>
      <c r="C302" s="28" t="str">
        <f>"30"</f>
        <v>30</v>
      </c>
      <c r="D302" s="22">
        <v>2.31</v>
      </c>
      <c r="E302" s="22">
        <v>0.9</v>
      </c>
      <c r="F302" s="22">
        <v>15.99</v>
      </c>
      <c r="G302" s="37">
        <v>80.855999999999995</v>
      </c>
      <c r="H302" s="22">
        <v>6.6</v>
      </c>
      <c r="I302" s="22">
        <v>9.9</v>
      </c>
      <c r="J302" s="22">
        <v>25.5</v>
      </c>
      <c r="K302" s="22">
        <v>0.6</v>
      </c>
      <c r="L302" s="22">
        <v>0</v>
      </c>
      <c r="M302" s="22">
        <v>0</v>
      </c>
      <c r="N302" s="22">
        <v>0.05</v>
      </c>
      <c r="O302" s="22">
        <v>0.02</v>
      </c>
      <c r="P302" s="22">
        <v>0.48</v>
      </c>
      <c r="Q302" s="22">
        <v>0.9</v>
      </c>
      <c r="R302" s="22">
        <v>0</v>
      </c>
    </row>
    <row r="303" spans="1:18" s="23" customFormat="1" x14ac:dyDescent="0.25">
      <c r="A303" s="20" t="str">
        <f>"-"</f>
        <v>-</v>
      </c>
      <c r="B303" s="21" t="s">
        <v>32</v>
      </c>
      <c r="C303" s="28" t="str">
        <f>"5"</f>
        <v>5</v>
      </c>
      <c r="D303" s="22">
        <v>0.04</v>
      </c>
      <c r="E303" s="22">
        <v>3.63</v>
      </c>
      <c r="F303" s="22">
        <v>7.0000000000000007E-2</v>
      </c>
      <c r="G303" s="37">
        <v>33.031999999999996</v>
      </c>
      <c r="H303" s="22">
        <v>1.2</v>
      </c>
      <c r="I303" s="22">
        <v>0</v>
      </c>
      <c r="J303" s="22">
        <v>1.5</v>
      </c>
      <c r="K303" s="22">
        <v>0.01</v>
      </c>
      <c r="L303" s="22">
        <v>20</v>
      </c>
      <c r="M303" s="22">
        <v>15</v>
      </c>
      <c r="N303" s="22">
        <v>0</v>
      </c>
      <c r="O303" s="22">
        <v>0.01</v>
      </c>
      <c r="P303" s="22">
        <v>0.01</v>
      </c>
      <c r="Q303" s="22">
        <v>0.01</v>
      </c>
      <c r="R303" s="22">
        <v>0</v>
      </c>
    </row>
    <row r="304" spans="1:18" s="23" customFormat="1" x14ac:dyDescent="0.25">
      <c r="A304" s="20" t="str">
        <f>"-"</f>
        <v>-</v>
      </c>
      <c r="B304" s="21" t="s">
        <v>33</v>
      </c>
      <c r="C304" s="28" t="str">
        <f>"20"</f>
        <v>20</v>
      </c>
      <c r="D304" s="22">
        <v>1.5</v>
      </c>
      <c r="E304" s="22">
        <v>1.96</v>
      </c>
      <c r="F304" s="22">
        <v>15.34</v>
      </c>
      <c r="G304" s="37">
        <v>84.452000000000012</v>
      </c>
      <c r="H304" s="22">
        <v>5.8</v>
      </c>
      <c r="I304" s="22">
        <v>4</v>
      </c>
      <c r="J304" s="22">
        <v>18</v>
      </c>
      <c r="K304" s="22">
        <v>0.42</v>
      </c>
      <c r="L304" s="22">
        <v>2</v>
      </c>
      <c r="M304" s="22">
        <v>1.6</v>
      </c>
      <c r="N304" s="22">
        <v>0.02</v>
      </c>
      <c r="O304" s="22">
        <v>0.01</v>
      </c>
      <c r="P304" s="22">
        <v>0.14000000000000001</v>
      </c>
      <c r="Q304" s="22">
        <v>0.38</v>
      </c>
      <c r="R304" s="22">
        <v>0</v>
      </c>
    </row>
    <row r="305" spans="1:18" s="23" customFormat="1" x14ac:dyDescent="0.25">
      <c r="A305" s="20" t="str">
        <f>"27/10"</f>
        <v>27/10</v>
      </c>
      <c r="B305" s="21" t="s">
        <v>44</v>
      </c>
      <c r="C305" s="28" t="s">
        <v>88</v>
      </c>
      <c r="D305" s="22">
        <v>0.15</v>
      </c>
      <c r="E305" s="22">
        <v>0.04</v>
      </c>
      <c r="F305" s="22">
        <v>3.78</v>
      </c>
      <c r="G305" s="37">
        <v>15.130904999999998</v>
      </c>
      <c r="H305" s="22">
        <v>0.11</v>
      </c>
      <c r="I305" s="22">
        <v>0</v>
      </c>
      <c r="J305" s="22">
        <v>0</v>
      </c>
      <c r="K305" s="22">
        <v>0.01</v>
      </c>
      <c r="L305" s="22">
        <v>0</v>
      </c>
      <c r="M305" s="22">
        <v>0</v>
      </c>
      <c r="N305" s="22">
        <v>0</v>
      </c>
      <c r="O305" s="22">
        <v>0</v>
      </c>
      <c r="P305" s="22">
        <v>0</v>
      </c>
      <c r="Q305" s="22">
        <v>0</v>
      </c>
      <c r="R305" s="22">
        <v>0</v>
      </c>
    </row>
    <row r="306" spans="1:18" s="11" customFormat="1" ht="31.5" x14ac:dyDescent="0.25">
      <c r="A306" s="17" t="str">
        <f>"5/4"</f>
        <v>5/4</v>
      </c>
      <c r="B306" s="18" t="s">
        <v>56</v>
      </c>
      <c r="C306" s="29" t="s">
        <v>84</v>
      </c>
      <c r="D306" s="19">
        <v>3.98</v>
      </c>
      <c r="E306" s="19">
        <v>3.45</v>
      </c>
      <c r="F306" s="19">
        <v>22.16</v>
      </c>
      <c r="G306" s="38">
        <v>134.387619</v>
      </c>
      <c r="H306" s="19">
        <v>69.53</v>
      </c>
      <c r="I306" s="19">
        <v>11.14</v>
      </c>
      <c r="J306" s="19">
        <v>65.760000000000005</v>
      </c>
      <c r="K306" s="19">
        <v>0.28999999999999998</v>
      </c>
      <c r="L306" s="19">
        <v>14.4</v>
      </c>
      <c r="M306" s="19">
        <v>12</v>
      </c>
      <c r="N306" s="19">
        <v>0.04</v>
      </c>
      <c r="O306" s="19">
        <v>0.08</v>
      </c>
      <c r="P306" s="19">
        <v>0.28000000000000003</v>
      </c>
      <c r="Q306" s="19">
        <v>1.21</v>
      </c>
      <c r="R306" s="19">
        <v>0.31</v>
      </c>
    </row>
    <row r="307" spans="1:18" s="12" customFormat="1" x14ac:dyDescent="0.25">
      <c r="A307" s="24"/>
      <c r="B307" s="25" t="s">
        <v>95</v>
      </c>
      <c r="C307" s="32">
        <v>355</v>
      </c>
      <c r="D307" s="26">
        <f>SUM(D302:D306)</f>
        <v>7.98</v>
      </c>
      <c r="E307" s="26">
        <f t="shared" ref="E307:R307" si="59">SUM(E302:E306)</f>
        <v>9.98</v>
      </c>
      <c r="F307" s="26">
        <f t="shared" si="59"/>
        <v>57.34</v>
      </c>
      <c r="G307" s="39">
        <f t="shared" si="59"/>
        <v>347.85852399999999</v>
      </c>
      <c r="H307" s="26">
        <f t="shared" si="59"/>
        <v>83.24</v>
      </c>
      <c r="I307" s="26">
        <f t="shared" si="59"/>
        <v>25.04</v>
      </c>
      <c r="J307" s="26">
        <f t="shared" si="59"/>
        <v>110.76</v>
      </c>
      <c r="K307" s="26">
        <f t="shared" si="59"/>
        <v>1.33</v>
      </c>
      <c r="L307" s="26">
        <f t="shared" si="59"/>
        <v>36.4</v>
      </c>
      <c r="M307" s="26">
        <f t="shared" si="59"/>
        <v>28.6</v>
      </c>
      <c r="N307" s="26">
        <f t="shared" si="59"/>
        <v>0.11000000000000001</v>
      </c>
      <c r="O307" s="26">
        <f t="shared" si="59"/>
        <v>0.12</v>
      </c>
      <c r="P307" s="26">
        <f t="shared" si="59"/>
        <v>0.91</v>
      </c>
      <c r="Q307" s="26">
        <f t="shared" si="59"/>
        <v>2.5</v>
      </c>
      <c r="R307" s="26">
        <f t="shared" si="59"/>
        <v>0.31</v>
      </c>
    </row>
    <row r="308" spans="1:18" x14ac:dyDescent="0.25">
      <c r="B308" s="16" t="s">
        <v>96</v>
      </c>
    </row>
    <row r="309" spans="1:18" s="11" customFormat="1" x14ac:dyDescent="0.25">
      <c r="A309" s="17" t="str">
        <f>"-"</f>
        <v>-</v>
      </c>
      <c r="B309" s="67" t="s">
        <v>123</v>
      </c>
      <c r="C309" s="29" t="str">
        <f>"100"</f>
        <v>100</v>
      </c>
      <c r="D309" s="19">
        <v>0.5</v>
      </c>
      <c r="E309" s="19">
        <v>0.1</v>
      </c>
      <c r="F309" s="19">
        <v>10.3</v>
      </c>
      <c r="G309" s="38">
        <v>43.239999999999995</v>
      </c>
      <c r="H309" s="19">
        <v>7</v>
      </c>
      <c r="I309" s="19">
        <v>4</v>
      </c>
      <c r="J309" s="19">
        <v>7</v>
      </c>
      <c r="K309" s="19">
        <v>1.4</v>
      </c>
      <c r="L309" s="19">
        <v>0</v>
      </c>
      <c r="M309" s="19">
        <v>0</v>
      </c>
      <c r="N309" s="19">
        <v>0.01</v>
      </c>
      <c r="O309" s="19">
        <v>0.01</v>
      </c>
      <c r="P309" s="19">
        <v>0.1</v>
      </c>
      <c r="Q309" s="19">
        <v>0.2</v>
      </c>
      <c r="R309" s="19">
        <v>2</v>
      </c>
    </row>
    <row r="310" spans="1:18" s="12" customFormat="1" x14ac:dyDescent="0.25">
      <c r="A310" s="24"/>
      <c r="B310" s="25" t="s">
        <v>95</v>
      </c>
      <c r="C310" s="32">
        <v>100</v>
      </c>
      <c r="D310" s="26">
        <v>0.5</v>
      </c>
      <c r="E310" s="26">
        <v>0.1</v>
      </c>
      <c r="F310" s="26">
        <v>10.3</v>
      </c>
      <c r="G310" s="39">
        <v>43.24</v>
      </c>
      <c r="H310" s="26">
        <v>7</v>
      </c>
      <c r="I310" s="26">
        <v>4</v>
      </c>
      <c r="J310" s="26">
        <v>7</v>
      </c>
      <c r="K310" s="26">
        <v>1.4</v>
      </c>
      <c r="L310" s="26">
        <v>0</v>
      </c>
      <c r="M310" s="26">
        <v>0</v>
      </c>
      <c r="N310" s="26">
        <v>0.01</v>
      </c>
      <c r="O310" s="26">
        <v>0.01</v>
      </c>
      <c r="P310" s="26">
        <v>0.1</v>
      </c>
      <c r="Q310" s="26">
        <v>0.2</v>
      </c>
      <c r="R310" s="26">
        <v>2</v>
      </c>
    </row>
    <row r="311" spans="1:18" x14ac:dyDescent="0.25">
      <c r="B311" s="16" t="s">
        <v>36</v>
      </c>
    </row>
    <row r="312" spans="1:18" s="23" customFormat="1" x14ac:dyDescent="0.25">
      <c r="A312" s="20" t="str">
        <f>"-"</f>
        <v>-</v>
      </c>
      <c r="B312" s="21" t="s">
        <v>37</v>
      </c>
      <c r="C312" s="28" t="str">
        <f>"20"</f>
        <v>20</v>
      </c>
      <c r="D312" s="22">
        <v>1.32</v>
      </c>
      <c r="E312" s="22">
        <v>0.13</v>
      </c>
      <c r="F312" s="22">
        <v>9.3800000000000008</v>
      </c>
      <c r="G312" s="37">
        <v>44.780199999999994</v>
      </c>
      <c r="H312" s="22">
        <v>0</v>
      </c>
      <c r="I312" s="22">
        <v>0</v>
      </c>
      <c r="J312" s="22">
        <v>0</v>
      </c>
      <c r="K312" s="22">
        <v>0</v>
      </c>
      <c r="L312" s="22">
        <v>0</v>
      </c>
      <c r="M312" s="22">
        <v>0</v>
      </c>
      <c r="N312" s="22">
        <v>0</v>
      </c>
      <c r="O312" s="22">
        <v>0</v>
      </c>
      <c r="P312" s="22">
        <v>0</v>
      </c>
      <c r="Q312" s="22">
        <v>0</v>
      </c>
      <c r="R312" s="22">
        <v>0</v>
      </c>
    </row>
    <row r="313" spans="1:18" s="23" customFormat="1" x14ac:dyDescent="0.25">
      <c r="A313" s="20" t="str">
        <f>"-"</f>
        <v>-</v>
      </c>
      <c r="B313" s="21" t="s">
        <v>38</v>
      </c>
      <c r="C313" s="28" t="str">
        <f>"10"</f>
        <v>10</v>
      </c>
      <c r="D313" s="22">
        <v>0.66</v>
      </c>
      <c r="E313" s="22">
        <v>0.12</v>
      </c>
      <c r="F313" s="22">
        <v>4.17</v>
      </c>
      <c r="G313" s="37">
        <v>19.338000000000001</v>
      </c>
      <c r="H313" s="22">
        <v>3.5</v>
      </c>
      <c r="I313" s="22">
        <v>4.7</v>
      </c>
      <c r="J313" s="22">
        <v>15.8</v>
      </c>
      <c r="K313" s="22">
        <v>0.39</v>
      </c>
      <c r="L313" s="22">
        <v>0</v>
      </c>
      <c r="M313" s="22">
        <v>0.5</v>
      </c>
      <c r="N313" s="22">
        <v>0.02</v>
      </c>
      <c r="O313" s="22">
        <v>0.01</v>
      </c>
      <c r="P313" s="22">
        <v>7.0000000000000007E-2</v>
      </c>
      <c r="Q313" s="22">
        <v>0.2</v>
      </c>
      <c r="R313" s="22">
        <v>0</v>
      </c>
    </row>
    <row r="314" spans="1:18" s="23" customFormat="1" x14ac:dyDescent="0.25">
      <c r="A314" s="20" t="str">
        <f>"6/10"</f>
        <v>6/10</v>
      </c>
      <c r="B314" s="21" t="s">
        <v>39</v>
      </c>
      <c r="C314" s="28" t="s">
        <v>85</v>
      </c>
      <c r="D314" s="22">
        <v>0.76</v>
      </c>
      <c r="E314" s="22">
        <v>0.04</v>
      </c>
      <c r="F314" s="22">
        <v>17.38</v>
      </c>
      <c r="G314" s="37">
        <v>65.699190000000002</v>
      </c>
      <c r="H314" s="22">
        <v>23.5</v>
      </c>
      <c r="I314" s="22">
        <v>14.96</v>
      </c>
      <c r="J314" s="22">
        <v>20.37</v>
      </c>
      <c r="K314" s="22">
        <v>0.49</v>
      </c>
      <c r="L314" s="22">
        <v>0</v>
      </c>
      <c r="M314" s="22">
        <v>472.5</v>
      </c>
      <c r="N314" s="22">
        <v>0.01</v>
      </c>
      <c r="O314" s="22">
        <v>0.03</v>
      </c>
      <c r="P314" s="22">
        <v>0.38</v>
      </c>
      <c r="Q314" s="22">
        <v>0.59</v>
      </c>
      <c r="R314" s="22">
        <v>0.24</v>
      </c>
    </row>
    <row r="315" spans="1:18" s="23" customFormat="1" ht="31.5" x14ac:dyDescent="0.25">
      <c r="A315" s="20" t="str">
        <f>"7/2"</f>
        <v>7/2</v>
      </c>
      <c r="B315" s="21" t="s">
        <v>51</v>
      </c>
      <c r="C315" s="28" t="str">
        <f>"150"</f>
        <v>150</v>
      </c>
      <c r="D315" s="22">
        <v>1.08</v>
      </c>
      <c r="E315" s="22">
        <v>1.42</v>
      </c>
      <c r="F315" s="22">
        <v>5.91</v>
      </c>
      <c r="G315" s="37">
        <v>38.598559260000002</v>
      </c>
      <c r="H315" s="22">
        <v>21.45</v>
      </c>
      <c r="I315" s="22">
        <v>11.45</v>
      </c>
      <c r="J315" s="22">
        <v>24.34</v>
      </c>
      <c r="K315" s="22">
        <v>0.41</v>
      </c>
      <c r="L315" s="22">
        <v>0</v>
      </c>
      <c r="M315" s="22">
        <v>728.4</v>
      </c>
      <c r="N315" s="22">
        <v>0.03</v>
      </c>
      <c r="O315" s="22">
        <v>0.03</v>
      </c>
      <c r="P315" s="22">
        <v>0.44</v>
      </c>
      <c r="Q315" s="22">
        <v>0.72</v>
      </c>
      <c r="R315" s="22">
        <v>8.33</v>
      </c>
    </row>
    <row r="316" spans="1:18" s="23" customFormat="1" x14ac:dyDescent="0.25">
      <c r="A316" s="20" t="str">
        <f>"3/3"</f>
        <v>3/3</v>
      </c>
      <c r="B316" s="21" t="s">
        <v>91</v>
      </c>
      <c r="C316" s="28" t="s">
        <v>90</v>
      </c>
      <c r="D316" s="22">
        <v>2.4900000000000002</v>
      </c>
      <c r="E316" s="22">
        <v>2.83</v>
      </c>
      <c r="F316" s="22">
        <v>17.670000000000002</v>
      </c>
      <c r="G316" s="37">
        <v>105.21641999999999</v>
      </c>
      <c r="H316" s="22">
        <v>27.16</v>
      </c>
      <c r="I316" s="22">
        <v>24.28</v>
      </c>
      <c r="J316" s="22">
        <v>69.459999999999994</v>
      </c>
      <c r="K316" s="22">
        <v>0.9</v>
      </c>
      <c r="L316" s="22">
        <v>15</v>
      </c>
      <c r="M316" s="22">
        <v>27.29</v>
      </c>
      <c r="N316" s="22">
        <v>0.1</v>
      </c>
      <c r="O316" s="22">
        <v>0.08</v>
      </c>
      <c r="P316" s="22">
        <v>1.07</v>
      </c>
      <c r="Q316" s="22">
        <v>2.0699999999999998</v>
      </c>
      <c r="R316" s="22">
        <v>4.3600000000000003</v>
      </c>
    </row>
    <row r="317" spans="1:18" s="11" customFormat="1" x14ac:dyDescent="0.25">
      <c r="A317" s="17" t="str">
        <f>"4/256"</f>
        <v>4/256</v>
      </c>
      <c r="B317" s="18" t="s">
        <v>80</v>
      </c>
      <c r="C317" s="29" t="s">
        <v>94</v>
      </c>
      <c r="D317" s="19">
        <v>7.52</v>
      </c>
      <c r="E317" s="19">
        <v>7.18</v>
      </c>
      <c r="F317" s="19">
        <v>1.49</v>
      </c>
      <c r="G317" s="38">
        <v>100.474728</v>
      </c>
      <c r="H317" s="19">
        <v>5.39</v>
      </c>
      <c r="I317" s="19">
        <v>10.1</v>
      </c>
      <c r="J317" s="19">
        <v>72.19</v>
      </c>
      <c r="K317" s="19">
        <v>1.07</v>
      </c>
      <c r="L317" s="19">
        <v>0</v>
      </c>
      <c r="M317" s="19">
        <v>228</v>
      </c>
      <c r="N317" s="19">
        <v>0.02</v>
      </c>
      <c r="O317" s="19">
        <v>0.05</v>
      </c>
      <c r="P317" s="19">
        <v>1.63</v>
      </c>
      <c r="Q317" s="19">
        <v>3.53</v>
      </c>
      <c r="R317" s="19">
        <v>0.56999999999999995</v>
      </c>
    </row>
    <row r="318" spans="1:18" s="12" customFormat="1" x14ac:dyDescent="0.25">
      <c r="A318" s="24"/>
      <c r="B318" s="25" t="s">
        <v>95</v>
      </c>
      <c r="C318" s="32">
        <v>500</v>
      </c>
      <c r="D318" s="26">
        <f>SUM(D312:D317)</f>
        <v>13.83</v>
      </c>
      <c r="E318" s="26">
        <f t="shared" ref="E318:R318" si="60">SUM(E312:E317)</f>
        <v>11.719999999999999</v>
      </c>
      <c r="F318" s="26">
        <f t="shared" si="60"/>
        <v>56.000000000000007</v>
      </c>
      <c r="G318" s="39">
        <f t="shared" si="60"/>
        <v>374.10709725999993</v>
      </c>
      <c r="H318" s="26">
        <f t="shared" si="60"/>
        <v>81</v>
      </c>
      <c r="I318" s="26">
        <f t="shared" si="60"/>
        <v>65.489999999999995</v>
      </c>
      <c r="J318" s="26">
        <f t="shared" si="60"/>
        <v>202.16</v>
      </c>
      <c r="K318" s="26">
        <f t="shared" si="60"/>
        <v>3.26</v>
      </c>
      <c r="L318" s="26">
        <f t="shared" si="60"/>
        <v>15</v>
      </c>
      <c r="M318" s="26">
        <f t="shared" si="60"/>
        <v>1456.69</v>
      </c>
      <c r="N318" s="26">
        <f t="shared" si="60"/>
        <v>0.18</v>
      </c>
      <c r="O318" s="26">
        <f t="shared" si="60"/>
        <v>0.2</v>
      </c>
      <c r="P318" s="26">
        <f t="shared" si="60"/>
        <v>3.59</v>
      </c>
      <c r="Q318" s="26">
        <f t="shared" si="60"/>
        <v>7.1099999999999994</v>
      </c>
      <c r="R318" s="26">
        <f t="shared" si="60"/>
        <v>13.5</v>
      </c>
    </row>
    <row r="319" spans="1:18" x14ac:dyDescent="0.25">
      <c r="B319" s="4" t="s">
        <v>43</v>
      </c>
    </row>
    <row r="320" spans="1:18" s="23" customFormat="1" x14ac:dyDescent="0.25">
      <c r="A320" s="20" t="str">
        <f>"-"</f>
        <v>-</v>
      </c>
      <c r="B320" s="21" t="s">
        <v>37</v>
      </c>
      <c r="C320" s="28" t="str">
        <f>"30"</f>
        <v>30</v>
      </c>
      <c r="D320" s="22">
        <v>1.98</v>
      </c>
      <c r="E320" s="22">
        <v>0.2</v>
      </c>
      <c r="F320" s="22">
        <v>14.07</v>
      </c>
      <c r="G320" s="37">
        <v>67.170299999999997</v>
      </c>
      <c r="H320" s="22">
        <v>0</v>
      </c>
      <c r="I320" s="22">
        <v>0</v>
      </c>
      <c r="J320" s="22">
        <v>0</v>
      </c>
      <c r="K320" s="22">
        <v>0</v>
      </c>
      <c r="L320" s="22">
        <v>0</v>
      </c>
      <c r="M320" s="22">
        <v>0</v>
      </c>
      <c r="N320" s="22">
        <v>0</v>
      </c>
      <c r="O320" s="22">
        <v>0</v>
      </c>
      <c r="P320" s="22">
        <v>0</v>
      </c>
      <c r="Q320" s="22">
        <v>0</v>
      </c>
      <c r="R320" s="22">
        <v>0</v>
      </c>
    </row>
    <row r="321" spans="1:18" s="23" customFormat="1" x14ac:dyDescent="0.25">
      <c r="A321" s="20" t="str">
        <f>"29/10"</f>
        <v>29/10</v>
      </c>
      <c r="B321" s="21" t="s">
        <v>48</v>
      </c>
      <c r="C321" s="28" t="s">
        <v>87</v>
      </c>
      <c r="D321" s="22">
        <v>0.18</v>
      </c>
      <c r="E321" s="22">
        <v>0.04</v>
      </c>
      <c r="F321" s="22">
        <v>7.44</v>
      </c>
      <c r="G321" s="37">
        <v>29.693707317073155</v>
      </c>
      <c r="H321" s="22">
        <v>1.63</v>
      </c>
      <c r="I321" s="22">
        <v>0.42</v>
      </c>
      <c r="J321" s="22">
        <v>0.75</v>
      </c>
      <c r="K321" s="22">
        <v>0.04</v>
      </c>
      <c r="L321" s="22">
        <v>0</v>
      </c>
      <c r="M321" s="22">
        <v>0.33</v>
      </c>
      <c r="N321" s="22">
        <v>0</v>
      </c>
      <c r="O321" s="22">
        <v>0</v>
      </c>
      <c r="P321" s="22">
        <v>0</v>
      </c>
      <c r="Q321" s="22">
        <v>0.01</v>
      </c>
      <c r="R321" s="22">
        <v>0.59</v>
      </c>
    </row>
    <row r="322" spans="1:18" s="23" customFormat="1" x14ac:dyDescent="0.25">
      <c r="A322" s="73" t="s">
        <v>117</v>
      </c>
      <c r="B322" s="74" t="s">
        <v>45</v>
      </c>
      <c r="C322" s="75">
        <v>120</v>
      </c>
      <c r="D322" s="75">
        <v>12.52</v>
      </c>
      <c r="E322" s="75">
        <v>17.09</v>
      </c>
      <c r="F322" s="75">
        <v>2.31</v>
      </c>
      <c r="G322" s="37">
        <v>212.77115087999999</v>
      </c>
      <c r="H322" s="75">
        <v>88.6</v>
      </c>
      <c r="I322" s="75">
        <v>14.52</v>
      </c>
      <c r="J322" s="75">
        <v>191.63</v>
      </c>
      <c r="K322" s="75">
        <v>2.15</v>
      </c>
      <c r="L322" s="75">
        <v>173.09</v>
      </c>
      <c r="M322" s="75">
        <v>73.73</v>
      </c>
      <c r="N322" s="75">
        <v>0.06</v>
      </c>
      <c r="O322" s="75">
        <v>0.39</v>
      </c>
      <c r="P322" s="75">
        <v>0.19</v>
      </c>
      <c r="Q322" s="75">
        <v>3.76</v>
      </c>
      <c r="R322" s="75">
        <v>0.19</v>
      </c>
    </row>
    <row r="323" spans="1:18" s="11" customFormat="1" x14ac:dyDescent="0.25">
      <c r="A323" s="17" t="str">
        <f>"-"</f>
        <v>-</v>
      </c>
      <c r="B323" s="18" t="s">
        <v>46</v>
      </c>
      <c r="C323" s="29" t="str">
        <f>"100"</f>
        <v>100</v>
      </c>
      <c r="D323" s="19">
        <v>0.4</v>
      </c>
      <c r="E323" s="19">
        <v>0.4</v>
      </c>
      <c r="F323" s="19">
        <v>11.6</v>
      </c>
      <c r="G323" s="38">
        <v>48.68</v>
      </c>
      <c r="H323" s="19">
        <v>16</v>
      </c>
      <c r="I323" s="19">
        <v>9</v>
      </c>
      <c r="J323" s="19">
        <v>11</v>
      </c>
      <c r="K323" s="19">
        <v>2.2000000000000002</v>
      </c>
      <c r="L323" s="19">
        <v>0</v>
      </c>
      <c r="M323" s="19">
        <v>30</v>
      </c>
      <c r="N323" s="19">
        <v>0.03</v>
      </c>
      <c r="O323" s="19">
        <v>0.02</v>
      </c>
      <c r="P323" s="19">
        <v>0.3</v>
      </c>
      <c r="Q323" s="19">
        <v>0.4</v>
      </c>
      <c r="R323" s="19">
        <v>10</v>
      </c>
    </row>
    <row r="324" spans="1:18" s="12" customFormat="1" x14ac:dyDescent="0.25">
      <c r="A324" s="24"/>
      <c r="B324" s="25" t="s">
        <v>95</v>
      </c>
      <c r="C324" s="32">
        <v>400</v>
      </c>
      <c r="D324" s="26">
        <f>SUM(D320:D323)</f>
        <v>15.08</v>
      </c>
      <c r="E324" s="26">
        <f t="shared" ref="E324:R324" si="61">SUM(E320:E323)</f>
        <v>17.729999999999997</v>
      </c>
      <c r="F324" s="26">
        <f t="shared" si="61"/>
        <v>35.42</v>
      </c>
      <c r="G324" s="39">
        <f t="shared" si="61"/>
        <v>358.31515819707312</v>
      </c>
      <c r="H324" s="26">
        <f t="shared" si="61"/>
        <v>106.22999999999999</v>
      </c>
      <c r="I324" s="26">
        <f t="shared" si="61"/>
        <v>23.939999999999998</v>
      </c>
      <c r="J324" s="26">
        <f t="shared" si="61"/>
        <v>203.38</v>
      </c>
      <c r="K324" s="26">
        <f t="shared" si="61"/>
        <v>4.3900000000000006</v>
      </c>
      <c r="L324" s="26">
        <f t="shared" si="61"/>
        <v>173.09</v>
      </c>
      <c r="M324" s="26">
        <f t="shared" si="61"/>
        <v>104.06</v>
      </c>
      <c r="N324" s="26">
        <f t="shared" si="61"/>
        <v>0.09</v>
      </c>
      <c r="O324" s="26">
        <f t="shared" si="61"/>
        <v>0.41000000000000003</v>
      </c>
      <c r="P324" s="26">
        <f t="shared" si="61"/>
        <v>0.49</v>
      </c>
      <c r="Q324" s="26">
        <f t="shared" si="61"/>
        <v>4.17</v>
      </c>
      <c r="R324" s="26">
        <f t="shared" si="61"/>
        <v>10.78</v>
      </c>
    </row>
    <row r="325" spans="1:18" s="12" customFormat="1" x14ac:dyDescent="0.25">
      <c r="A325" s="24"/>
      <c r="B325" s="25" t="s">
        <v>47</v>
      </c>
      <c r="C325" s="32">
        <f>C307+C310+C318+C324</f>
        <v>1355</v>
      </c>
      <c r="D325" s="32">
        <f t="shared" ref="D325:R325" si="62">D307+D310+D318+D324</f>
        <v>37.39</v>
      </c>
      <c r="E325" s="32">
        <f t="shared" si="62"/>
        <v>39.529999999999994</v>
      </c>
      <c r="F325" s="32">
        <f t="shared" si="62"/>
        <v>159.06</v>
      </c>
      <c r="G325" s="46">
        <f t="shared" si="62"/>
        <v>1123.5207794570731</v>
      </c>
      <c r="H325" s="32">
        <f t="shared" si="62"/>
        <v>277.47000000000003</v>
      </c>
      <c r="I325" s="32">
        <f t="shared" si="62"/>
        <v>118.47</v>
      </c>
      <c r="J325" s="32">
        <f t="shared" si="62"/>
        <v>523.29999999999995</v>
      </c>
      <c r="K325" s="32">
        <f t="shared" si="62"/>
        <v>10.38</v>
      </c>
      <c r="L325" s="32">
        <f t="shared" si="62"/>
        <v>224.49</v>
      </c>
      <c r="M325" s="32">
        <f t="shared" si="62"/>
        <v>1589.35</v>
      </c>
      <c r="N325" s="32">
        <f t="shared" si="62"/>
        <v>0.39</v>
      </c>
      <c r="O325" s="32">
        <f t="shared" si="62"/>
        <v>0.74</v>
      </c>
      <c r="P325" s="32">
        <f t="shared" si="62"/>
        <v>5.09</v>
      </c>
      <c r="Q325" s="32">
        <f t="shared" si="62"/>
        <v>13.979999999999999</v>
      </c>
      <c r="R325" s="32">
        <f t="shared" si="62"/>
        <v>26.59</v>
      </c>
    </row>
    <row r="327" spans="1:18" s="12" customFormat="1" x14ac:dyDescent="0.25">
      <c r="A327" s="24"/>
      <c r="B327" s="25" t="s">
        <v>82</v>
      </c>
      <c r="C327" s="32">
        <f t="shared" ref="C327:R327" si="63">C36+C61+C87+C113+C140+C167+C195+C219+C246+C271+C298+C325</f>
        <v>16060</v>
      </c>
      <c r="D327" s="32">
        <f t="shared" si="63"/>
        <v>472.03</v>
      </c>
      <c r="E327" s="32">
        <f t="shared" si="63"/>
        <v>414.81999999999994</v>
      </c>
      <c r="F327" s="32">
        <f t="shared" si="63"/>
        <v>2226.31</v>
      </c>
      <c r="G327" s="46">
        <f t="shared" si="63"/>
        <v>14291.43970895054</v>
      </c>
      <c r="H327" s="32">
        <f t="shared" si="63"/>
        <v>4057.74</v>
      </c>
      <c r="I327" s="32">
        <f t="shared" si="63"/>
        <v>1848.3700000000001</v>
      </c>
      <c r="J327" s="32">
        <f t="shared" si="63"/>
        <v>6928.2</v>
      </c>
      <c r="K327" s="32">
        <f t="shared" si="63"/>
        <v>100.3</v>
      </c>
      <c r="L327" s="32">
        <f t="shared" si="63"/>
        <v>1599.0800000000002</v>
      </c>
      <c r="M327" s="32">
        <f t="shared" si="63"/>
        <v>16233.39</v>
      </c>
      <c r="N327" s="32">
        <f t="shared" si="63"/>
        <v>5.79</v>
      </c>
      <c r="O327" s="32">
        <f t="shared" si="63"/>
        <v>7.23</v>
      </c>
      <c r="P327" s="32">
        <f t="shared" si="63"/>
        <v>72.91</v>
      </c>
      <c r="Q327" s="32">
        <f t="shared" si="63"/>
        <v>184.7</v>
      </c>
      <c r="R327" s="32">
        <f t="shared" si="63"/>
        <v>235.86</v>
      </c>
    </row>
    <row r="328" spans="1:18" x14ac:dyDescent="0.25">
      <c r="B328" s="25" t="s">
        <v>106</v>
      </c>
      <c r="C328" s="47">
        <f>C327/12</f>
        <v>1338.3333333333333</v>
      </c>
      <c r="D328" s="47">
        <f t="shared" ref="D328:R328" si="64">D327/12</f>
        <v>39.335833333333333</v>
      </c>
      <c r="E328" s="47">
        <f t="shared" si="64"/>
        <v>34.568333333333328</v>
      </c>
      <c r="F328" s="47">
        <f t="shared" si="64"/>
        <v>185.52583333333334</v>
      </c>
      <c r="G328" s="46">
        <f t="shared" si="64"/>
        <v>1190.9533090792117</v>
      </c>
      <c r="H328" s="47">
        <f t="shared" si="64"/>
        <v>338.14499999999998</v>
      </c>
      <c r="I328" s="47">
        <f t="shared" si="64"/>
        <v>154.03083333333333</v>
      </c>
      <c r="J328" s="47">
        <f t="shared" si="64"/>
        <v>577.35</v>
      </c>
      <c r="K328" s="47">
        <f t="shared" si="64"/>
        <v>8.3583333333333325</v>
      </c>
      <c r="L328" s="47">
        <f t="shared" si="64"/>
        <v>133.25666666666669</v>
      </c>
      <c r="M328" s="47">
        <f t="shared" si="64"/>
        <v>1352.7825</v>
      </c>
      <c r="N328" s="47">
        <f t="shared" si="64"/>
        <v>0.48249999999999998</v>
      </c>
      <c r="O328" s="47">
        <f t="shared" si="64"/>
        <v>0.60250000000000004</v>
      </c>
      <c r="P328" s="47">
        <f t="shared" si="64"/>
        <v>6.0758333333333328</v>
      </c>
      <c r="Q328" s="47">
        <f t="shared" si="64"/>
        <v>15.391666666666666</v>
      </c>
      <c r="R328" s="47">
        <f t="shared" si="64"/>
        <v>19.655000000000001</v>
      </c>
    </row>
  </sheetData>
  <mergeCells count="15">
    <mergeCell ref="B243:B244"/>
    <mergeCell ref="C243:C244"/>
    <mergeCell ref="A243:A244"/>
    <mergeCell ref="F1:H1"/>
    <mergeCell ref="L8:N8"/>
    <mergeCell ref="L1:R1"/>
    <mergeCell ref="A2:R3"/>
    <mergeCell ref="R8:R9"/>
    <mergeCell ref="A6:C6"/>
    <mergeCell ref="H8:K8"/>
    <mergeCell ref="F8:F9"/>
    <mergeCell ref="G8:G9"/>
    <mergeCell ref="A8:A9"/>
    <mergeCell ref="B8:B9"/>
    <mergeCell ref="C8:C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2" fitToWidth="2" fitToHeight="9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17</v>
      </c>
      <c r="B1" s="9">
        <v>45658</v>
      </c>
    </row>
    <row r="2" spans="1:2" x14ac:dyDescent="0.2">
      <c r="A2" t="s">
        <v>18</v>
      </c>
      <c r="B2" s="9">
        <v>45604.678842592592</v>
      </c>
    </row>
    <row r="3" spans="1:2" x14ac:dyDescent="0.2">
      <c r="A3" t="s">
        <v>19</v>
      </c>
      <c r="B3" t="s">
        <v>28</v>
      </c>
    </row>
    <row r="4" spans="1:2" x14ac:dyDescent="0.2">
      <c r="A4" t="s">
        <v>20</v>
      </c>
      <c r="B4" t="s">
        <v>29</v>
      </c>
    </row>
    <row r="5" spans="1:2" x14ac:dyDescent="0.2">
      <c r="B5">
        <v>1</v>
      </c>
    </row>
    <row r="6" spans="1:2" x14ac:dyDescent="0.2">
      <c r="B6" s="27" t="s">
        <v>81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12.01.2025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2025-02-21T12:12:37Z</cp:lastPrinted>
  <dcterms:created xsi:type="dcterms:W3CDTF">2002-09-22T07:35:02Z</dcterms:created>
  <dcterms:modified xsi:type="dcterms:W3CDTF">2025-02-21T13:20:23Z</dcterms:modified>
</cp:coreProperties>
</file>